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624"/>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37\"/>
    </mc:Choice>
  </mc:AlternateContent>
  <xr:revisionPtr revIDLastSave="0" documentId="13_ncr:1_{4AC86D7B-B540-4947-95E3-706AB07DB7A4}"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713" r:id="rId2"/>
    <sheet name="Financiero" sheetId="640" r:id="rId3"/>
    <sheet name="Registro fotográfico social" sheetId="712" r:id="rId4"/>
    <sheet name="Registro fotográfico redes" sheetId="703" r:id="rId5"/>
    <sheet name="Registro fotográfico técnico" sheetId="709" r:id="rId6"/>
    <sheet name="Registro fotográfico túnel" sheetId="711" r:id="rId7"/>
    <sheet name="Registro fotográfico puentes" sheetId="710" r:id="rId8"/>
    <sheet name="Registro fotográfico OyM" sheetId="714" r:id="rId9"/>
    <sheet name="Reg fotográfico ambiental UF1-3" sheetId="715" r:id="rId10"/>
    <sheet name="Reg fotográfico ambiental UF2,1" sheetId="716"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4">#REF!</definedName>
    <definedName name="_____________K1">#REF!</definedName>
    <definedName name="_____________L1" localSheetId="10">#REF!</definedName>
    <definedName name="_____________L1" localSheetId="4">#REF!</definedName>
    <definedName name="_____________L1">#REF!</definedName>
    <definedName name="_____________L2" localSheetId="10">#REF!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4">#REF!</definedName>
    <definedName name="____________K1">#REF!</definedName>
    <definedName name="____________L1" localSheetId="10">#REF!</definedName>
    <definedName name="____________L1" localSheetId="4">#REF!</definedName>
    <definedName name="____________L1">#REF!</definedName>
    <definedName name="____________L2" localSheetId="10">#REF!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4">#REF!</definedName>
    <definedName name="___________a03">#REF!</definedName>
    <definedName name="___________A1" localSheetId="10">#REF!</definedName>
    <definedName name="___________A1" localSheetId="4">#REF!</definedName>
    <definedName name="___________A1">#REF!</definedName>
    <definedName name="___________A25" localSheetId="10">#REF!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4">#REF!</definedName>
    <definedName name="___________JJ1">#REF!</definedName>
    <definedName name="___________K1" localSheetId="10">#REF!</definedName>
    <definedName name="___________K1" localSheetId="4">#REF!</definedName>
    <definedName name="___________K1">#REF!</definedName>
    <definedName name="___________L1" localSheetId="10">#REF!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4">#REF!</definedName>
    <definedName name="__________K1">#REF!</definedName>
    <definedName name="__________L1" localSheetId="10">#REF!</definedName>
    <definedName name="__________L1" localSheetId="4">#REF!</definedName>
    <definedName name="__________L1">#REF!</definedName>
    <definedName name="__________L2" localSheetId="10">#REF!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4">#REF!</definedName>
    <definedName name="_________a03">#REF!</definedName>
    <definedName name="_________A1" localSheetId="10">#REF!</definedName>
    <definedName name="_________A1" localSheetId="4">#REF!</definedName>
    <definedName name="_________A1">#REF!</definedName>
    <definedName name="_________A25" localSheetId="10">#REF!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4">#REF!</definedName>
    <definedName name="_________JJ1">#REF!</definedName>
    <definedName name="_________K1" localSheetId="10">#REF!</definedName>
    <definedName name="_________K1" localSheetId="4">#REF!</definedName>
    <definedName name="_________K1">#REF!</definedName>
    <definedName name="_________L1" localSheetId="10">#REF!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4">#REF!</definedName>
    <definedName name="_________vz2">#REF!</definedName>
    <definedName name="________a03" localSheetId="10">#REF!</definedName>
    <definedName name="________a03" localSheetId="4">#REF!</definedName>
    <definedName name="________a03">#REF!</definedName>
    <definedName name="________A1" localSheetId="10">#REF!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4">#REF!</definedName>
    <definedName name="________JJ1">#REF!</definedName>
    <definedName name="________K1" localSheetId="10">#REF!</definedName>
    <definedName name="________K1" localSheetId="4">#REF!</definedName>
    <definedName name="________K1">#REF!</definedName>
    <definedName name="________L1" localSheetId="10">#REF!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4">#REF!</definedName>
    <definedName name="________vz2">#REF!</definedName>
    <definedName name="_______a03" localSheetId="10">#REF!</definedName>
    <definedName name="_______a03" localSheetId="4">#REF!</definedName>
    <definedName name="_______a03">#REF!</definedName>
    <definedName name="_______A1" localSheetId="10">#REF!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4">#REF!</definedName>
    <definedName name="_______vz2">#REF!</definedName>
    <definedName name="______a03" localSheetId="10">#REF!</definedName>
    <definedName name="______a03" localSheetId="4">#REF!</definedName>
    <definedName name="______a03">#REF!</definedName>
    <definedName name="______A1" localSheetId="10">#REF!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4">#REF!</definedName>
    <definedName name="______JJ1">#REF!</definedName>
    <definedName name="______K1" localSheetId="10">#REF!</definedName>
    <definedName name="______K1" localSheetId="4">#REF!</definedName>
    <definedName name="______K1">#REF!</definedName>
    <definedName name="______L1" localSheetId="10">#REF!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4">#REF!</definedName>
    <definedName name="______vz2">#REF!</definedName>
    <definedName name="_____a03" localSheetId="10">#REF!</definedName>
    <definedName name="_____a03" localSheetId="4">#REF!</definedName>
    <definedName name="_____a03">#REF!</definedName>
    <definedName name="_____A1" localSheetId="10">#REF!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4">#REF!</definedName>
    <definedName name="_____vz2">#REF!</definedName>
    <definedName name="____a03" localSheetId="10">#REF!</definedName>
    <definedName name="____a03" localSheetId="4">#REF!</definedName>
    <definedName name="____a03">#REF!</definedName>
    <definedName name="____A1" localSheetId="10">#REF!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4">#REF!</definedName>
    <definedName name="____vz2">#REF!</definedName>
    <definedName name="___a03" localSheetId="10">#REF!</definedName>
    <definedName name="___a03" localSheetId="4">#REF!</definedName>
    <definedName name="___a03">#REF!</definedName>
    <definedName name="___A1" localSheetId="10">#REF!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4">#REF!</definedName>
    <definedName name="___vz2">#REF!</definedName>
    <definedName name="__a03" localSheetId="10">#REF!</definedName>
    <definedName name="__a03" localSheetId="4">#REF!</definedName>
    <definedName name="__a03">#REF!</definedName>
    <definedName name="__A1" localSheetId="10">#REF!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4">#REF!</definedName>
    <definedName name="__JJ1">#REF!</definedName>
    <definedName name="__K1" localSheetId="10">#REF!</definedName>
    <definedName name="__K1" localSheetId="4">#REF!</definedName>
    <definedName name="__K1">#REF!</definedName>
    <definedName name="__L1" localSheetId="10">#REF!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4">#REF!</definedName>
    <definedName name="__vz2">#REF!</definedName>
    <definedName name="_a03" localSheetId="10">#REF!</definedName>
    <definedName name="_a03" localSheetId="4">#REF!</definedName>
    <definedName name="_a03">#REF!</definedName>
    <definedName name="_A1" localSheetId="10">#REF!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4">#REF!</definedName>
    <definedName name="alaaa">#REF!</definedName>
    <definedName name="alarg" localSheetId="10">#REF!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10">'Reg fotográfico ambiental UF2,1'!$B$1:$M$169</definedName>
    <definedName name="_xlnm.Print_Area" localSheetId="8">'Registro fotográfico OyM'!$B$1:$M$101</definedName>
    <definedName name="_xlnm.Print_Area" localSheetId="4">'Registro fotográfico redes'!$B$1:$L$53</definedName>
    <definedName name="_xlnm.Print_Area" localSheetId="5">'Registro fotográfico técnico'!$B$1:$L$104</definedName>
    <definedName name="_xlnm.Print_Area" localSheetId="6">'Registro fotográfico túnel'!$B$1:$L$229</definedName>
    <definedName name="arena" localSheetId="9">#REF!</definedName>
    <definedName name="arena" localSheetId="10">#REF!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4">#REF!</definedName>
    <definedName name="CLASIFICACION1">#REF!</definedName>
    <definedName name="CLASIFICACION2" localSheetId="10">#REF!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4">#REF!</definedName>
    <definedName name="dgdgdg">#REF!</definedName>
    <definedName name="dgdgfe" localSheetId="10">#REF!</definedName>
    <definedName name="dgdgfe" localSheetId="4">#REF!</definedName>
    <definedName name="dgdgfe">#REF!</definedName>
    <definedName name="DIANA" localSheetId="10">#REF!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4">#REF!</definedName>
    <definedName name="EQUIV">#REF!</definedName>
    <definedName name="Estabilidad" localSheetId="10">#REF!</definedName>
    <definedName name="Estabilidad" localSheetId="4">#REF!</definedName>
    <definedName name="Estabilidad">#REF!</definedName>
    <definedName name="Estabilidad2" localSheetId="10">#REF!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4">#REF!</definedName>
    <definedName name="fff">#REF!</definedName>
    <definedName name="FIRMA" localSheetId="9">INDIRECTOMIFOTO</definedName>
    <definedName name="FIRMA" localSheetId="10">INDIRECTOMIFOTO</definedName>
    <definedName name="FIRMA" localSheetId="4">INDIRECTOMIFOTO</definedName>
    <definedName name="FIRMA">INDIRECTOMIFOTO</definedName>
    <definedName name="Flujo" localSheetId="9">#REF!</definedName>
    <definedName name="Flujo" localSheetId="10">#REF!</definedName>
    <definedName name="Flujo" localSheetId="4">#REF!</definedName>
    <definedName name="Flujo">#REF!</definedName>
    <definedName name="Flujo2" localSheetId="10">#REF!</definedName>
    <definedName name="Flujo2" localSheetId="4">#REF!</definedName>
    <definedName name="Flujo2">#REF!</definedName>
    <definedName name="Flujo3" localSheetId="10">#REF!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4">'[17]Datos Generales'!#REF!</definedName>
    <definedName name="IMAGEN1">'[17]Datos Generales'!#REF!</definedName>
    <definedName name="IMAGEN2" localSheetId="10">'[17]Datos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4">#REF!</definedName>
    <definedName name="JUAN">#REF!</definedName>
    <definedName name="JUANA" localSheetId="10">#REF!</definedName>
    <definedName name="JUANA" localSheetId="4">#REF!</definedName>
    <definedName name="JUANA">#REF!</definedName>
    <definedName name="julio" localSheetId="10">#REF!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4">#REF!</definedName>
    <definedName name="lll">#REF!</definedName>
    <definedName name="locali" localSheetId="10">#REF!</definedName>
    <definedName name="locali" localSheetId="4">#REF!</definedName>
    <definedName name="locali">#REF!</definedName>
    <definedName name="LUIS" localSheetId="10">#REF!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4">#REF!</definedName>
    <definedName name="MATRIZ.F">#REF!</definedName>
    <definedName name="MAURICIO" localSheetId="10">#REF!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4">#REF!</definedName>
    <definedName name="muestra">#REF!</definedName>
    <definedName name="MuestraNo" localSheetId="10">#REF!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4">#REF!</definedName>
    <definedName name="Proceso" localSheetId="5">#REF!</definedName>
    <definedName name="Proceso">#REF!</definedName>
    <definedName name="Procesos" localSheetId="10">#REF!</definedName>
    <definedName name="Procesos" localSheetId="4">#REF!</definedName>
    <definedName name="Procesos" localSheetId="5">#REF!</definedName>
    <definedName name="Procesos">#REF!</definedName>
    <definedName name="propiedades" localSheetId="10">#REF!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4">#REF!</definedName>
    <definedName name="reteido38">#REF!</definedName>
    <definedName name="reteido4" localSheetId="10">#REF!</definedName>
    <definedName name="reteido4" localSheetId="4">#REF!</definedName>
    <definedName name="reteido4">#REF!</definedName>
    <definedName name="Retenido1" localSheetId="10">#REF!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4">#REF!</definedName>
    <definedName name="RICE">#REF!</definedName>
    <definedName name="Roughness_Processed_BTAVCICD1" localSheetId="10">#REF!</definedName>
    <definedName name="Roughness_Processed_BTAVCICD1" localSheetId="4">#REF!</definedName>
    <definedName name="Roughness_Processed_BTAVCICD1">#REF!</definedName>
    <definedName name="s4o" localSheetId="9">#REF!</definedName>
    <definedName name="s4o" localSheetId="10">#REF!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4">#REF!</definedName>
    <definedName name="sjdjhfdggf">#REF!</definedName>
    <definedName name="slskjsjs" localSheetId="10">#REF!</definedName>
    <definedName name="slskjsjs" localSheetId="4">#REF!</definedName>
    <definedName name="slskjsjs">#REF!</definedName>
    <definedName name="smi" localSheetId="10">#REF!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UF1-3'!$A:$L,'Reg fotográfico ambiental UF1-3'!$1:$3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4">#REF!</definedName>
    <definedName name="TT">#REF!</definedName>
    <definedName name="UIY" localSheetId="10">#REF!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4">#REF!</definedName>
    <definedName name="Volumen">#REF!</definedName>
    <definedName name="VOLUMEN1" localSheetId="10">#REF!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4" i="640" l="1"/>
  <c r="Q294" i="640" s="1"/>
  <c r="O293" i="640"/>
  <c r="Q293" i="640" s="1"/>
  <c r="O292" i="640"/>
  <c r="Q292" i="640" s="1"/>
  <c r="N287" i="640"/>
  <c r="O286" i="640"/>
  <c r="Q286" i="640" s="1"/>
  <c r="Q285" i="640"/>
  <c r="O285" i="640"/>
  <c r="O284" i="640"/>
  <c r="Q284" i="640" s="1"/>
  <c r="Q281" i="640"/>
  <c r="O281" i="640"/>
  <c r="O280" i="640"/>
  <c r="O279" i="640"/>
  <c r="Q278" i="640"/>
  <c r="O278" i="640"/>
  <c r="O277" i="640"/>
  <c r="Q277" i="640" s="1"/>
  <c r="Q276" i="640"/>
  <c r="O276" i="640"/>
  <c r="O275" i="640"/>
  <c r="Q275" i="640" s="1"/>
  <c r="Q274" i="640"/>
  <c r="O274" i="640"/>
  <c r="O273" i="640"/>
  <c r="Q273" i="640" s="1"/>
  <c r="Q272" i="640"/>
  <c r="O272" i="640"/>
  <c r="O271" i="640"/>
  <c r="Q271" i="640" s="1"/>
  <c r="Q270" i="640"/>
  <c r="O270" i="640"/>
  <c r="O269" i="640"/>
  <c r="Q269" i="640" s="1"/>
  <c r="Q268" i="640"/>
  <c r="O268" i="640"/>
  <c r="O267" i="640"/>
  <c r="Q267" i="640" s="1"/>
  <c r="Q266" i="640"/>
  <c r="O266" i="640"/>
  <c r="G266" i="640"/>
  <c r="Q265" i="640"/>
  <c r="O265" i="640"/>
  <c r="Q264" i="640"/>
  <c r="O264" i="640"/>
  <c r="Q263" i="640"/>
  <c r="O263" i="640"/>
  <c r="O262" i="640"/>
  <c r="G262" i="640"/>
  <c r="Q261" i="640"/>
  <c r="O261" i="640"/>
  <c r="O250" i="640"/>
  <c r="Q250" i="640" s="1"/>
  <c r="G243" i="640"/>
  <c r="R242" i="640"/>
  <c r="G242" i="640"/>
  <c r="O241" i="640"/>
  <c r="Q239" i="640"/>
  <c r="O239" i="640"/>
  <c r="R236" i="640"/>
  <c r="R243" i="640" s="1"/>
  <c r="G236" i="640"/>
  <c r="Q232" i="640"/>
  <c r="O232" i="640"/>
  <c r="Q231" i="640"/>
  <c r="O231" i="640"/>
  <c r="Q230" i="640"/>
  <c r="O230" i="640"/>
  <c r="Q229" i="640"/>
  <c r="O229" i="640"/>
  <c r="Q228" i="640"/>
  <c r="O228" i="640"/>
  <c r="Q227" i="640"/>
  <c r="O227" i="640"/>
  <c r="Q226" i="640"/>
  <c r="O226" i="640"/>
  <c r="Q225" i="640"/>
  <c r="O225" i="640"/>
  <c r="Q224" i="640"/>
  <c r="O224" i="640"/>
  <c r="N222" i="640"/>
  <c r="O221" i="640"/>
  <c r="Q221" i="640" s="1"/>
  <c r="Q220" i="640"/>
  <c r="O220" i="640"/>
  <c r="O219" i="640"/>
  <c r="Q219" i="640" s="1"/>
  <c r="Q218" i="640"/>
  <c r="O218" i="640"/>
  <c r="O217" i="640"/>
  <c r="Q217" i="640" s="1"/>
  <c r="Q216" i="640"/>
  <c r="O216" i="640"/>
  <c r="O215" i="640"/>
  <c r="Q215"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Q202" i="640" s="1"/>
  <c r="Q201" i="640"/>
  <c r="O201" i="640"/>
  <c r="O200" i="640"/>
  <c r="Q200" i="640" s="1"/>
  <c r="Q199" i="640"/>
  <c r="O199" i="640"/>
  <c r="O198" i="640"/>
  <c r="Q191" i="640"/>
  <c r="O191" i="640"/>
  <c r="O190" i="640"/>
  <c r="Q190" i="640" s="1"/>
  <c r="Q189" i="640"/>
  <c r="O189" i="640"/>
  <c r="O188" i="640"/>
  <c r="Q188" i="640" s="1"/>
  <c r="N188" i="640"/>
  <c r="Q187" i="640"/>
  <c r="O187" i="640"/>
  <c r="Q186" i="640"/>
  <c r="O186" i="640"/>
  <c r="G186" i="640"/>
  <c r="O185" i="640"/>
  <c r="Q185" i="640" s="1"/>
  <c r="Q184" i="640"/>
  <c r="O184" i="640"/>
  <c r="O183" i="640"/>
  <c r="Q183" i="640" s="1"/>
  <c r="Q182" i="640"/>
  <c r="O182" i="640"/>
  <c r="O181" i="640"/>
  <c r="Q181" i="640" s="1"/>
  <c r="Q180" i="640"/>
  <c r="O180" i="640"/>
  <c r="O179" i="640"/>
  <c r="Q179" i="640" s="1"/>
  <c r="Q178" i="640"/>
  <c r="O178" i="640"/>
  <c r="O173" i="640"/>
  <c r="Q173" i="640" s="1"/>
  <c r="Q172" i="640"/>
  <c r="O172" i="640"/>
  <c r="O171" i="640"/>
  <c r="Q171" i="640" s="1"/>
  <c r="Q170" i="640"/>
  <c r="O170" i="640"/>
  <c r="O169" i="640"/>
  <c r="Q169" i="640" s="1"/>
  <c r="Q168" i="640"/>
  <c r="O168" i="640"/>
  <c r="O167" i="640"/>
  <c r="Q167" i="640" s="1"/>
  <c r="Q166" i="640"/>
  <c r="O166" i="640"/>
  <c r="O165" i="640"/>
  <c r="Q165" i="640" s="1"/>
  <c r="Q158" i="640"/>
  <c r="O158" i="640"/>
  <c r="O157" i="640"/>
  <c r="Q157" i="640" s="1"/>
  <c r="Q156" i="640"/>
  <c r="O156" i="640"/>
  <c r="O155" i="640"/>
  <c r="Q155" i="640" s="1"/>
  <c r="Q154" i="640"/>
  <c r="O154" i="640"/>
  <c r="O153" i="640"/>
  <c r="Q153" i="640" s="1"/>
  <c r="O152" i="640"/>
  <c r="Q151" i="640"/>
  <c r="O151" i="640"/>
  <c r="Q150" i="640"/>
  <c r="O150" i="640"/>
  <c r="Q149" i="640"/>
  <c r="O149" i="640"/>
  <c r="Q148" i="640"/>
  <c r="O148" i="640"/>
  <c r="Q147" i="640"/>
  <c r="O147" i="640"/>
  <c r="Q143" i="640"/>
  <c r="O143" i="640"/>
  <c r="Q142" i="640"/>
  <c r="O142" i="640"/>
  <c r="Q141" i="640"/>
  <c r="O141" i="640"/>
  <c r="Q140" i="640"/>
  <c r="O140" i="640"/>
  <c r="Q139" i="640"/>
  <c r="O139" i="640"/>
  <c r="Q138" i="640"/>
  <c r="O138" i="640"/>
  <c r="Q137" i="640"/>
  <c r="O137" i="640"/>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O109" i="640"/>
  <c r="Q109" i="640" s="1"/>
  <c r="O108" i="640"/>
  <c r="Q108" i="640" s="1"/>
  <c r="Q107" i="640"/>
  <c r="O107" i="640"/>
  <c r="O106" i="640"/>
  <c r="Q106" i="640" s="1"/>
  <c r="O105" i="640"/>
  <c r="Q105" i="640" s="1"/>
  <c r="O104" i="640"/>
  <c r="Q104" i="640" s="1"/>
  <c r="O103" i="640"/>
  <c r="Q103" i="640" s="1"/>
  <c r="O102" i="640"/>
  <c r="Q102" i="640" s="1"/>
  <c r="O101" i="640"/>
  <c r="Q101" i="640" s="1"/>
  <c r="O100" i="640"/>
  <c r="Q100" i="640" s="1"/>
  <c r="Q99" i="640"/>
  <c r="O99" i="640"/>
  <c r="O98" i="640"/>
  <c r="Q98" i="640" s="1"/>
  <c r="O97" i="640"/>
  <c r="Q97" i="640" s="1"/>
  <c r="O96" i="640"/>
  <c r="Q96" i="640" s="1"/>
  <c r="O95" i="640"/>
  <c r="Q95" i="640" s="1"/>
  <c r="O94" i="640"/>
  <c r="Q94" i="640" s="1"/>
  <c r="O93" i="640"/>
  <c r="Q93" i="640" s="1"/>
  <c r="O92" i="640"/>
  <c r="Q92" i="640" s="1"/>
  <c r="Q91" i="640"/>
  <c r="O91" i="640"/>
  <c r="O90" i="640"/>
  <c r="Q90" i="640" s="1"/>
  <c r="O89" i="640"/>
  <c r="Q89" i="640" s="1"/>
  <c r="O88" i="640"/>
  <c r="Q88" i="640" s="1"/>
  <c r="O87" i="640"/>
  <c r="Q87" i="640" s="1"/>
  <c r="O86" i="640"/>
  <c r="Q86" i="640" s="1"/>
  <c r="O85" i="640"/>
  <c r="Q85" i="640" s="1"/>
  <c r="O84" i="640"/>
  <c r="Q84" i="640" s="1"/>
  <c r="Q83" i="640"/>
  <c r="O83" i="640"/>
  <c r="O82" i="640"/>
  <c r="Q82" i="640" s="1"/>
  <c r="O81" i="640"/>
  <c r="Q81" i="640" s="1"/>
  <c r="O80" i="640"/>
  <c r="Q80" i="640" s="1"/>
  <c r="O79" i="640"/>
  <c r="Q79" i="640" s="1"/>
  <c r="O78" i="640"/>
  <c r="Q78" i="640" s="1"/>
  <c r="O77" i="640"/>
  <c r="Q77" i="640" s="1"/>
  <c r="O76" i="640"/>
  <c r="Q76" i="640" s="1"/>
  <c r="Q75" i="640"/>
  <c r="O75" i="640"/>
  <c r="O74" i="640"/>
  <c r="Q74" i="640" s="1"/>
  <c r="O73" i="640"/>
  <c r="Q73" i="640" s="1"/>
  <c r="O72" i="640"/>
  <c r="Q72" i="640" s="1"/>
  <c r="O71" i="640"/>
  <c r="Q71" i="640" s="1"/>
  <c r="O70" i="640"/>
  <c r="Q70" i="640" s="1"/>
  <c r="O69" i="640"/>
  <c r="Q69" i="640" s="1"/>
  <c r="O68" i="640"/>
  <c r="Q68" i="640" s="1"/>
  <c r="Q67" i="640"/>
  <c r="O67" i="640"/>
  <c r="O66" i="640"/>
  <c r="Q66" i="640" s="1"/>
  <c r="O65" i="640"/>
  <c r="Q65" i="640" s="1"/>
  <c r="O64" i="640"/>
  <c r="Q64" i="640" s="1"/>
  <c r="O63" i="640"/>
  <c r="Q63" i="640" s="1"/>
  <c r="O62" i="640"/>
  <c r="Q62" i="640" s="1"/>
  <c r="O61" i="640"/>
  <c r="Q61" i="640" s="1"/>
  <c r="O60" i="640"/>
  <c r="Q60" i="640" s="1"/>
  <c r="Q59" i="640"/>
  <c r="O59" i="640"/>
  <c r="O58" i="640"/>
  <c r="Q58" i="640" s="1"/>
  <c r="O57" i="640"/>
  <c r="Q57" i="640" s="1"/>
  <c r="O56" i="640"/>
  <c r="Q56" i="640" s="1"/>
  <c r="O55" i="640"/>
  <c r="Q55" i="640" s="1"/>
  <c r="O54" i="640"/>
  <c r="Q54" i="640" s="1"/>
  <c r="O53" i="640"/>
  <c r="Q53" i="640" s="1"/>
  <c r="O52" i="640"/>
  <c r="Q52" i="640" s="1"/>
  <c r="Q51" i="640"/>
  <c r="O51" i="640"/>
  <c r="O50" i="640"/>
  <c r="Q50" i="640" s="1"/>
  <c r="O49" i="640"/>
  <c r="Q49" i="640" s="1"/>
  <c r="O48" i="640"/>
  <c r="Q48" i="640" s="1"/>
  <c r="O47" i="640"/>
  <c r="Q47" i="640" s="1"/>
  <c r="O46" i="640"/>
  <c r="Q46" i="640" s="1"/>
  <c r="O45" i="640"/>
  <c r="Q45" i="640" s="1"/>
  <c r="O44" i="640"/>
  <c r="Q44" i="640" s="1"/>
  <c r="Q43" i="640"/>
  <c r="O43" i="640"/>
  <c r="O42" i="640"/>
  <c r="Q42" i="640" s="1"/>
  <c r="O41" i="640"/>
  <c r="Q41" i="640" s="1"/>
  <c r="O40" i="640"/>
  <c r="Q40" i="640" s="1"/>
  <c r="O39" i="640"/>
  <c r="Q39" i="640" s="1"/>
  <c r="O38" i="640"/>
  <c r="Q38" i="640" s="1"/>
  <c r="O37" i="640"/>
  <c r="Q37" i="640" s="1"/>
  <c r="O36" i="640"/>
  <c r="Q36" i="640" s="1"/>
  <c r="O35" i="640"/>
  <c r="Q35" i="640" s="1"/>
  <c r="O34" i="640"/>
  <c r="Q34" i="640" s="1"/>
  <c r="O33" i="640"/>
  <c r="Q33" i="640" s="1"/>
  <c r="O32" i="640"/>
  <c r="Q32" i="640" s="1"/>
  <c r="O31" i="640"/>
  <c r="Q31" i="640" s="1"/>
  <c r="O30" i="640"/>
  <c r="Q30" i="640" s="1"/>
  <c r="O29" i="640"/>
  <c r="Q29" i="640" s="1"/>
  <c r="O28" i="640"/>
  <c r="Q28" i="640" s="1"/>
  <c r="O27" i="640"/>
  <c r="Q27" i="640" s="1"/>
  <c r="O26" i="640"/>
  <c r="Q26" i="640" s="1"/>
  <c r="O25" i="640"/>
  <c r="Q25" i="640" s="1"/>
  <c r="O24" i="640"/>
  <c r="Q24" i="640" s="1"/>
  <c r="O23" i="640"/>
  <c r="Q23" i="640" s="1"/>
  <c r="O22" i="640"/>
  <c r="Q22" i="640" s="1"/>
  <c r="O21" i="640"/>
  <c r="Q21" i="640" s="1"/>
  <c r="O20" i="640"/>
  <c r="Q20" i="640" s="1"/>
  <c r="O19" i="640"/>
  <c r="Q19" i="640" s="1"/>
  <c r="O18" i="640"/>
  <c r="Q18" i="640" s="1"/>
  <c r="O17" i="640"/>
  <c r="Q17" i="640" s="1"/>
  <c r="O16" i="640"/>
  <c r="Q16" i="640" s="1"/>
  <c r="O15" i="640"/>
  <c r="Q15" i="640" s="1"/>
  <c r="Q111" i="640" s="1"/>
  <c r="Q114" i="640" s="1"/>
  <c r="N14" i="640"/>
  <c r="N236" i="640" l="1"/>
  <c r="Q198" i="640"/>
  <c r="Q236" i="640" s="1"/>
  <c r="Q243" i="640" s="1"/>
  <c r="N242" i="640"/>
  <c r="Q241" i="640"/>
  <c r="Q242" i="640" s="1"/>
  <c r="G287" i="640"/>
  <c r="Q262" i="640"/>
  <c r="Q287" i="640" s="1"/>
  <c r="S287" i="640" s="1"/>
  <c r="S242" i="640" l="1"/>
  <c r="S236" i="640"/>
  <c r="N243" i="640"/>
  <c r="S243" i="640" s="1"/>
  <c r="Q56" i="713" l="1"/>
  <c r="Q55" i="713"/>
  <c r="P54" i="713"/>
  <c r="O54" i="713"/>
  <c r="N54" i="713"/>
  <c r="Q53" i="713"/>
  <c r="P53" i="713"/>
  <c r="Q52" i="713"/>
  <c r="P51" i="713"/>
  <c r="O51" i="713"/>
  <c r="N51" i="713"/>
  <c r="M51" i="713"/>
  <c r="Q50" i="713"/>
  <c r="Q49" i="713"/>
  <c r="P48" i="713"/>
  <c r="O48" i="713"/>
  <c r="N48" i="713"/>
  <c r="M48" i="713"/>
  <c r="Q47" i="713"/>
  <c r="Q46" i="713"/>
  <c r="O45" i="713"/>
  <c r="N45" i="713"/>
  <c r="M45" i="713"/>
  <c r="Q44" i="713"/>
  <c r="Q43" i="713"/>
  <c r="O42" i="713"/>
  <c r="Q42" i="713" s="1"/>
  <c r="N42" i="713"/>
  <c r="M42" i="713"/>
  <c r="G42" i="713"/>
  <c r="Q41" i="713"/>
  <c r="Q40" i="713"/>
  <c r="G40" i="713"/>
  <c r="O39" i="713"/>
  <c r="Q39" i="713" s="1"/>
  <c r="N39" i="713"/>
  <c r="M39" i="713"/>
  <c r="G39" i="713"/>
  <c r="Q38" i="713"/>
  <c r="G38" i="713"/>
  <c r="Q37" i="713"/>
  <c r="G37" i="713"/>
  <c r="Q36" i="713"/>
  <c r="O36" i="713"/>
  <c r="N36" i="713"/>
  <c r="M36" i="713"/>
  <c r="G36" i="713"/>
  <c r="O35" i="713"/>
  <c r="Q35" i="713" s="1"/>
  <c r="G35" i="713"/>
  <c r="O34" i="713"/>
  <c r="Q34" i="713" s="1"/>
  <c r="G34" i="713"/>
  <c r="P33" i="713"/>
  <c r="O33" i="713"/>
  <c r="N33" i="713"/>
  <c r="M33" i="713"/>
  <c r="G33" i="713"/>
  <c r="O32" i="713"/>
  <c r="N32" i="713"/>
  <c r="M32" i="713"/>
  <c r="G32" i="713"/>
  <c r="O31" i="713"/>
  <c r="N31" i="713"/>
  <c r="Q31" i="713" s="1"/>
  <c r="G31" i="713"/>
  <c r="G30" i="713"/>
  <c r="Q29" i="713"/>
  <c r="G29" i="713"/>
  <c r="Q28" i="713"/>
  <c r="G28" i="713"/>
  <c r="M27" i="713"/>
  <c r="G27" i="713"/>
  <c r="Q26" i="713"/>
  <c r="G26" i="713"/>
  <c r="Q25" i="713"/>
  <c r="G25" i="713"/>
  <c r="P24" i="713"/>
  <c r="P30" i="713" s="1"/>
  <c r="O24" i="713"/>
  <c r="O30" i="713" s="1"/>
  <c r="N24" i="713"/>
  <c r="N30" i="713" s="1"/>
  <c r="M24" i="713"/>
  <c r="M30" i="713" s="1"/>
  <c r="G24" i="713"/>
  <c r="O23" i="713"/>
  <c r="M23" i="713"/>
  <c r="G23" i="713"/>
  <c r="O22" i="713"/>
  <c r="G22" i="713"/>
  <c r="P21" i="713"/>
  <c r="P27" i="713" s="1"/>
  <c r="O21" i="713"/>
  <c r="O27" i="713" s="1"/>
  <c r="N21" i="713"/>
  <c r="N27" i="713" s="1"/>
  <c r="M21" i="713"/>
  <c r="G21" i="713"/>
  <c r="Q20" i="713"/>
  <c r="G20" i="713"/>
  <c r="Q19" i="713"/>
  <c r="G19" i="713"/>
  <c r="P18" i="713"/>
  <c r="O18" i="713"/>
  <c r="N18" i="713"/>
  <c r="M18" i="713"/>
  <c r="Q18" i="713" s="1"/>
  <c r="G18" i="713"/>
  <c r="Q17" i="713"/>
  <c r="G17" i="713"/>
  <c r="Q16" i="713"/>
  <c r="G16" i="713"/>
  <c r="P15" i="713"/>
  <c r="O15" i="713"/>
  <c r="N15" i="713"/>
  <c r="M15" i="713"/>
  <c r="G15" i="713"/>
  <c r="P14" i="713"/>
  <c r="P23" i="713" s="1"/>
  <c r="N14" i="713"/>
  <c r="N23" i="713" s="1"/>
  <c r="M14" i="713"/>
  <c r="G14" i="713"/>
  <c r="P13" i="713"/>
  <c r="P22" i="713" s="1"/>
  <c r="N13" i="713"/>
  <c r="N22" i="713" s="1"/>
  <c r="M13" i="713"/>
  <c r="G13" i="713"/>
  <c r="Q12" i="713"/>
  <c r="G12" i="713"/>
  <c r="E12" i="713"/>
  <c r="D12" i="713"/>
  <c r="E11" i="713"/>
  <c r="D11" i="713"/>
  <c r="G10" i="713"/>
  <c r="Q51" i="713" l="1"/>
  <c r="G11" i="713"/>
  <c r="Q45" i="713"/>
  <c r="Q13" i="713"/>
  <c r="Q14" i="713"/>
  <c r="Q15" i="713"/>
  <c r="Q32" i="713"/>
  <c r="Q33" i="713"/>
  <c r="Q48" i="713"/>
  <c r="Q30" i="713"/>
  <c r="Q22" i="713"/>
  <c r="Q23" i="713"/>
  <c r="Q27" i="713"/>
  <c r="M54" i="713"/>
  <c r="Q54" i="713" s="1"/>
  <c r="Q24" i="713"/>
  <c r="Q21" i="713"/>
  <c r="F264" i="316" l="1"/>
  <c r="J264" i="316" l="1"/>
  <c r="E173" i="316"/>
  <c r="G160" i="316" s="1"/>
  <c r="F202" i="316"/>
  <c r="J202" i="316" s="1"/>
  <c r="E245" i="316"/>
  <c r="I245" i="316" s="1"/>
  <c r="G165" i="316"/>
  <c r="J280" i="316"/>
  <c r="E267" i="316"/>
  <c r="C267" i="316"/>
  <c r="D248" i="316"/>
  <c r="B248" i="316"/>
  <c r="J230" i="316"/>
  <c r="E205" i="316"/>
  <c r="C205" i="316"/>
  <c r="D176" i="316"/>
  <c r="B176" i="316"/>
  <c r="K167" i="316"/>
  <c r="E167" i="316"/>
  <c r="G267" i="316"/>
  <c r="H165" i="316"/>
  <c r="K164" i="316"/>
  <c r="H164" i="316"/>
  <c r="G164" i="316"/>
  <c r="K163" i="316"/>
  <c r="F248" i="316" s="1"/>
  <c r="H163" i="316"/>
  <c r="K162" i="316"/>
  <c r="G233" i="316" s="1"/>
  <c r="H233" i="316" s="1"/>
  <c r="H162" i="316"/>
  <c r="G162" i="316"/>
  <c r="K161" i="316"/>
  <c r="G205" i="316" s="1"/>
  <c r="H161" i="316"/>
  <c r="K160" i="316"/>
  <c r="F176" i="316" s="1"/>
  <c r="H160" i="316"/>
  <c r="H167" i="316" l="1"/>
  <c r="G161" i="316"/>
  <c r="I173" i="316"/>
  <c r="G163" i="316"/>
  <c r="G167"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21" authorId="0" shapeId="0" xr:uid="{122239AF-275C-4F4E-BFE5-F01AFB726FFC}">
      <text>
        <r>
          <rPr>
            <b/>
            <sz val="9"/>
            <color indexed="81"/>
            <rFont val="Tahoma"/>
            <family val="2"/>
          </rPr>
          <t>Jorge Tamayo:</t>
        </r>
        <r>
          <rPr>
            <sz val="9"/>
            <color indexed="81"/>
            <rFont val="Tahoma"/>
            <family val="2"/>
          </rPr>
          <t xml:space="preserve">
Aporte de mayo/2019
</t>
        </r>
      </text>
    </comment>
    <comment ref="N222" authorId="0" shapeId="0" xr:uid="{3458A1DE-3DC4-4F98-96A7-D7F8C32D542C}">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<sst xmlns="http://schemas.openxmlformats.org/spreadsheetml/2006/main" count="2548" uniqueCount="1129">
  <si>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</si>
  <si>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</si>
  <si>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</si>
  <si>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</si>
  <si>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</si>
  <si>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</si>
  <si>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</si>
  <si>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</si>
  <si>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</si>
  <si>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</si>
  <si>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</si>
  <si>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</si>
  <si>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</si>
  <si>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</si>
  <si>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</si>
  <si>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</si>
  <si>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</si>
  <si>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</si>
  <si>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</si>
  <si>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</si>
  <si>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</si>
  <si>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</si>
  <si>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</si>
  <si>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</si>
  <si>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</si>
  <si>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</si>
  <si>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</si>
  <si>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</si>
  <si>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</si>
  <si>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</si>
  <si>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</si>
  <si>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</si>
  <si>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</si>
  <si>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</si>
  <si>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</si>
  <si>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</si>
  <si>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</si>
  <si>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</si>
  <si>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</si>
  <si>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</si>
  <si>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</si>
  <si>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</si>
  <si>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</si>
  <si>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</si>
  <si>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</si>
  <si>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</si>
  <si>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</si>
  <si>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</si>
  <si>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</si>
  <si>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</si>
  <si>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</si>
  <si>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</si>
  <si>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</si>
  <si>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</si>
  <si>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</si>
  <si>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</si>
  <si>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</si>
  <si>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</si>
  <si>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</si>
  <si>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</si>
  <si>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</si>
  <si>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</si>
  <si>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</si>
  <si>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</si>
  <si>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</si>
  <si>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</si>
  <si>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</si>
  <si>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</si>
  <si>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</si>
  <si>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</si>
  <si>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</si>
  <si>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</si>
  <si>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</si>
  <si>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</si>
  <si>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</si>
  <si>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</si>
  <si>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</si>
  <si>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</si>
  <si>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</si>
  <si>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</si>
  <si>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</si>
  <si>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</si>
  <si>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</si>
  <si>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</si>
  <si>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</si>
  <si>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</si>
  <si>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</si>
  <si>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</si>
  <si>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</si>
  <si>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</si>
  <si>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</si>
  <si>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</si>
  <si>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</si>
  <si>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</si>
  <si>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</si>
  <si>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</si>
  <si>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</si>
  <si>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</si>
  <si>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</si>
  <si>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</si>
  <si>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</si>
  <si>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</si>
  <si>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</si>
  <si>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</si>
  <si>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</si>
  <si>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</si>
  <si>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</si>
  <si>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</si>
  <si>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</si>
  <si>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</si>
  <si>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</si>
  <si>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</si>
  <si>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</si>
  <si>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</si>
  <si>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</si>
  <si>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</si>
  <si>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</si>
  <si>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</si>
  <si>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</si>
  <si>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</si>
  <si>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</si>
  <si>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</si>
  <si>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</si>
  <si>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</si>
  <si>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</si>
  <si>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</si>
  <si>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</si>
  <si>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</si>
  <si>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</si>
  <si>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</si>
  <si>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</si>
  <si>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</si>
  <si>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</si>
  <si>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</si>
  <si>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</si>
  <si>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</si>
  <si>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</si>
  <si>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</si>
  <si>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</si>
  <si>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</si>
  <si>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</si>
  <si>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</si>
  <si>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</si>
  <si>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</si>
  <si>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</si>
  <si>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</si>
  <si>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</si>
  <si>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</si>
  <si>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</si>
  <si>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</si>
  <si>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</si>
  <si>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</si>
  <si>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</si>
  <si>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</si>
  <si>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</si>
  <si>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</si>
  <si>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</si>
  <si>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</si>
  <si>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</si>
  <si>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</si>
  <si>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</si>
  <si>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</si>
  <si>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</si>
  <si>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</si>
  <si>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</si>
  <si>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</si>
  <si>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</si>
  <si>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</si>
  <si>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</si>
  <si>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</si>
  <si>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</si>
  <si>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</si>
  <si>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</si>
  <si>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</si>
  <si>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</si>
  <si>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</si>
  <si>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</si>
  <si>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</si>
  <si>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</si>
  <si>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</si>
  <si>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</si>
  <si>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</si>
  <si>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</si>
  <si>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</si>
  <si>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</si>
  <si>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</si>
  <si>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</si>
  <si>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</si>
  <si>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</si>
  <si>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</si>
  <si>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</si>
  <si>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</si>
  <si>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</si>
  <si>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</si>
  <si>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</si>
  <si>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</si>
  <si>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</si>
  <si>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</si>
  <si>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</si>
  <si>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</si>
  <si>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</si>
  <si>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</si>
  <si>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</si>
  <si>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</si>
  <si>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</si>
  <si>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</si>
  <si>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</si>
  <si>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</si>
  <si>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</si>
  <si>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</si>
  <si>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</si>
  <si>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</si>
  <si>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</si>
  <si>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</si>
  <si>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</si>
  <si>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</si>
  <si>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</si>
  <si>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</si>
  <si>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</si>
  <si>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</si>
  <si>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</si>
  <si>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</si>
  <si>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</si>
  <si>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</si>
  <si>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</si>
  <si>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</si>
  <si>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</si>
  <si>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</si>
  <si>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</si>
  <si>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</si>
  <si>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</si>
  <si>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</si>
  <si>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</si>
  <si>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</si>
  <si>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</si>
  <si>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</si>
  <si>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</si>
  <si>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</si>
  <si>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</si>
  <si>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</si>
  <si>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</si>
  <si>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</si>
  <si>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</si>
  <si>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</si>
  <si>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</si>
  <si>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</si>
  <si>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</si>
  <si>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</si>
  <si>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</si>
  <si>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</si>
  <si>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</si>
  <si>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</si>
  <si>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</si>
  <si>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</si>
  <si>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</si>
  <si>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</si>
  <si>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</si>
  <si>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</si>
  <si>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</si>
  <si>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</si>
  <si>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</si>
  <si>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</si>
  <si>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</si>
  <si>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</si>
  <si>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</si>
  <si>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</si>
  <si>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</si>
  <si>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</si>
  <si>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</si>
  <si>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</si>
  <si>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</si>
  <si>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</si>
  <si>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</si>
  <si>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</si>
  <si>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</si>
  <si>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</si>
  <si>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</si>
  <si>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</si>
  <si>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</si>
  <si>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</si>
  <si>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</si>
  <si>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</si>
  <si>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</si>
  <si>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</si>
  <si>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</si>
  <si>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</si>
  <si>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</si>
  <si>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</si>
  <si>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</si>
  <si>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</si>
  <si>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</si>
  <si>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</si>
  <si>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</si>
  <si>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</si>
  <si>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</si>
  <si>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</si>
  <si>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</si>
  <si>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</si>
  <si>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</si>
  <si>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</si>
  <si>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</si>
  <si>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</si>
  <si>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</si>
  <si>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</si>
  <si>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</si>
  <si>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</si>
  <si>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</si>
  <si>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</si>
  <si>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</si>
  <si>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</si>
  <si>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</si>
  <si>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</si>
  <si>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</si>
  <si>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</si>
  <si>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</si>
  <si>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</si>
  <si>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</si>
  <si>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</si>
  <si>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</si>
  <si>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</si>
  <si>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</si>
  <si>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</si>
  <si>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</si>
  <si>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</si>
  <si>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</si>
  <si>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</si>
  <si>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</si>
  <si>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</si>
  <si>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</si>
  <si>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</si>
  <si>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</si>
  <si>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</si>
  <si>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</si>
  <si>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</si>
  <si>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</si>
  <si>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</si>
  <si>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</si>
  <si>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</si>
  <si>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</si>
  <si>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</si>
  <si>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</si>
  <si>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</si>
  <si>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</si>
  <si>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</si>
  <si>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</si>
  <si>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</si>
  <si>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</si>
  <si>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</si>
  <si>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</si>
  <si>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</si>
  <si>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</si>
  <si>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</si>
  <si>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</si>
  <si>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</si>
  <si>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</si>
  <si>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</si>
  <si>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</si>
  <si>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</si>
  <si>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</si>
  <si>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</si>
  <si>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</si>
  <si>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</si>
  <si>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</si>
  <si>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</si>
  <si>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</si>
  <si>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</si>
  <si>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</si>
  <si>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</si>
  <si>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</si>
  <si>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</si>
  <si>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</si>
  <si>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</si>
  <si>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</si>
  <si>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</si>
  <si>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</si>
  <si>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</si>
  <si>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</si>
  <si>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</si>
  <si>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</si>
  <si>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</si>
  <si>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</si>
  <si>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</si>
  <si>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</si>
  <si>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</si>
  <si>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</si>
  <si>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</si>
  <si>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</si>
  <si>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</si>
  <si>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</si>
  <si>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</si>
  <si>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</si>
  <si>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</si>
  <si>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</si>
  <si>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</si>
  <si>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</si>
  <si>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</si>
  <si>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</si>
  <si>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</si>
  <si>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</si>
  <si>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</si>
  <si>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</si>
  <si>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</si>
  <si>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</si>
  <si>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</si>
  <si>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</si>
  <si>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</si>
  <si>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</si>
  <si>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</si>
  <si>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</si>
  <si>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</si>
  <si>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</si>
  <si>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</si>
  <si>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</si>
  <si>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</si>
  <si>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</si>
  <si>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</si>
  <si>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</si>
  <si>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</si>
  <si>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</si>
  <si>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</si>
  <si>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</si>
  <si>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</si>
  <si>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</si>
  <si>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</si>
  <si>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</si>
  <si>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</si>
  <si>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</si>
  <si>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</si>
  <si>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</si>
  <si>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</si>
  <si>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</si>
  <si>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</si>
  <si>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</si>
  <si>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</si>
  <si>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</si>
  <si>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</si>
  <si>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</si>
  <si>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</si>
  <si>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</si>
  <si>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</si>
  <si>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</si>
  <si>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</si>
  <si>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</si>
  <si>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</si>
  <si>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</si>
  <si>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</si>
  <si>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</si>
  <si>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</si>
  <si>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</si>
  <si>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</si>
  <si>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</si>
  <si>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</si>
  <si>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</si>
  <si>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</si>
  <si>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</si>
  <si>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</si>
  <si>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</si>
  <si>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</si>
  <si>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</si>
  <si>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</si>
  <si>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</si>
  <si>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</si>
  <si>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</si>
  <si>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</si>
  <si>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</si>
  <si>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</si>
  <si>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</si>
  <si>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</si>
  <si>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</si>
  <si>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</si>
  <si>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</si>
  <si>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</si>
  <si>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</si>
  <si>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</si>
  <si>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</si>
  <si>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</si>
  <si>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</si>
  <si>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</si>
  <si>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</si>
  <si>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ACTIVIDADES DE MANTENIMIENTO - UF2,2</t>
  </si>
  <si>
    <t>oct-2019</t>
  </si>
  <si>
    <t>aporte intereses</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</si>
  <si>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</si>
  <si>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</si>
  <si>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</si>
  <si>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</si>
  <si>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</si>
  <si>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</si>
  <si>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</si>
  <si>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</si>
  <si>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</si>
  <si>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</si>
  <si>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</si>
  <si>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</si>
  <si>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</si>
  <si>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</si>
  <si>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</si>
  <si>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</si>
  <si>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</si>
  <si>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</si>
  <si>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</si>
  <si>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</si>
  <si>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</si>
  <si>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</si>
  <si>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</si>
  <si>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</si>
  <si>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</si>
  <si>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</si>
  <si>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</si>
  <si>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</si>
  <si>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</si>
  <si>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</si>
  <si>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</si>
  <si>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</si>
  <si>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</si>
  <si>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</si>
  <si>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</si>
  <si>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</si>
  <si>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</si>
  <si>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</si>
  <si>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</si>
  <si>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</si>
  <si>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</si>
  <si>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</si>
  <si>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</si>
  <si>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</si>
  <si>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</si>
  <si>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</si>
  <si>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</si>
  <si>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</si>
  <si>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</si>
  <si>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</si>
  <si>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</si>
  <si>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</si>
  <si>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</si>
  <si>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</si>
  <si>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</si>
  <si>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</si>
  <si>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</si>
  <si>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</si>
  <si>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</si>
  <si>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</si>
  <si>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</si>
  <si>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</si>
  <si>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</si>
  <si>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</si>
  <si>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</si>
  <si>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</si>
  <si>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</si>
  <si>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</si>
  <si>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</si>
  <si>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</si>
  <si>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</si>
  <si>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</si>
  <si>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</si>
  <si>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</si>
  <si>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</si>
  <si>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</si>
  <si>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</si>
  <si>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</si>
  <si>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</si>
  <si>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</si>
  <si>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</si>
  <si>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</si>
  <si>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</si>
  <si>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</si>
  <si>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</si>
  <si>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</si>
  <si>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</si>
  <si>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</si>
  <si>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</si>
  <si>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</si>
  <si>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</si>
  <si>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</si>
  <si>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</si>
  <si>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</si>
  <si>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</si>
  <si>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</si>
  <si>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</si>
  <si>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</si>
  <si>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</si>
  <si>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</si>
  <si>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</si>
  <si>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</si>
  <si>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</si>
  <si>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</si>
  <si>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</si>
  <si>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PK0+060</t>
  </si>
  <si>
    <t>PK0+130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</si>
  <si>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</si>
  <si>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</si>
  <si>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</si>
  <si>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</si>
  <si>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</si>
  <si>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</si>
  <si>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</si>
  <si>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</si>
  <si>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</si>
  <si>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</si>
  <si>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</si>
  <si>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</si>
  <si>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</si>
  <si>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</si>
  <si>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</si>
  <si>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</si>
  <si>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</si>
  <si>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</si>
  <si>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</si>
  <si>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</si>
  <si>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</si>
  <si>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</si>
  <si>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</si>
  <si>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</si>
  <si>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</si>
  <si>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</si>
  <si>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</si>
  <si>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</si>
  <si>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</si>
  <si>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</si>
  <si>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</si>
  <si>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</si>
  <si>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</si>
  <si>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</si>
  <si>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</si>
  <si>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</si>
  <si>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</si>
  <si>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</si>
  <si>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</si>
  <si>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</si>
  <si>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</si>
  <si>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</si>
  <si>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</si>
  <si>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</si>
  <si>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</si>
  <si>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</si>
  <si>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</si>
  <si>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</si>
  <si>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</si>
  <si>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</si>
  <si>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</si>
  <si>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</si>
  <si>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</si>
  <si>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</si>
  <si>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</si>
  <si>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</si>
  <si>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</si>
  <si>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</si>
  <si>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</si>
  <si>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</si>
  <si>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</si>
  <si>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</si>
  <si>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</si>
  <si>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</si>
  <si>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</si>
  <si>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</si>
  <si>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</si>
  <si>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</si>
  <si>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</si>
  <si>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</si>
  <si>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</si>
  <si>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</si>
  <si>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</si>
  <si>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</si>
  <si>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</si>
  <si>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</si>
  <si>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</si>
  <si>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</si>
  <si>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</si>
  <si>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</si>
  <si>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</si>
  <si>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</si>
  <si>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</si>
  <si>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</si>
  <si>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</si>
  <si>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</si>
  <si>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</si>
  <si>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</si>
  <si>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</si>
  <si>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</si>
  <si>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</si>
  <si>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</si>
  <si>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</si>
  <si>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</si>
  <si>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</si>
  <si>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</si>
  <si>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</si>
  <si>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</si>
  <si>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</si>
  <si>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</si>
  <si>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</si>
  <si>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</si>
  <si>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</si>
  <si>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</si>
  <si>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</si>
  <si>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</si>
  <si>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</si>
  <si>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</si>
  <si>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</si>
  <si>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</si>
  <si>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</si>
  <si>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</si>
  <si>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</si>
  <si>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</si>
  <si>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</si>
  <si>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</si>
  <si>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</si>
  <si>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</si>
  <si>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 xml:space="preserve">Programa 1. Atención al usuario </t>
  </si>
  <si>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</si>
  <si>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</si>
  <si>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</si>
  <si>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ACTIVIDADES DE MANTENIMIENTO - UF4,1</t>
  </si>
  <si>
    <t>ACTIVIDADES DE MANTENIMIENTO - UF4,2</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</si>
  <si>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</si>
  <si>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</si>
  <si>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</si>
  <si>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</si>
  <si>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</si>
  <si>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</si>
  <si>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</si>
  <si>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</si>
  <si>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</si>
  <si>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</si>
  <si>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</si>
  <si>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</si>
  <si>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</si>
  <si>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</si>
  <si>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</si>
  <si>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</si>
  <si>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</si>
  <si>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</si>
  <si>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</si>
  <si>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</si>
  <si>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</si>
  <si>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</si>
  <si>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</si>
  <si>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</si>
  <si>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</si>
  <si>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</si>
  <si>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</si>
  <si>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</si>
  <si>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</si>
  <si>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</si>
  <si>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</si>
  <si>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</si>
  <si>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</si>
  <si>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</si>
  <si>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</si>
  <si>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</si>
  <si>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</si>
  <si>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</si>
  <si>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</si>
  <si>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</si>
  <si>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</si>
  <si>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</si>
  <si>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</si>
  <si>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t>Programa 2. Capacitación personal vinculado al proyecto</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</si>
  <si>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</si>
  <si>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t>Traslado de redes Húmedas UF1 y UF3</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</si>
  <si>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</si>
  <si>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</si>
  <si>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</si>
  <si>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</si>
  <si>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Programa 3. Vinculación mano de obra</t>
  </si>
  <si>
    <t>Programa 4. Información y participación comunitaria</t>
  </si>
  <si>
    <t>PK 0+160</t>
  </si>
  <si>
    <t>Inactivo</t>
  </si>
  <si>
    <t>PK 3+300</t>
  </si>
  <si>
    <t>ODT - Retorno La Aldea. Para evitar inundaciones en alrededores de obra y en la Escuela.</t>
  </si>
  <si>
    <t>PK 6+200</t>
  </si>
  <si>
    <t>PK 7+000</t>
  </si>
  <si>
    <t>Taludes: (Por estabilidad global / local) Perfilado, pernos, malla, concreto lanzado, drenes; para no afectar la vía existente. Habrá inyección de pernos.</t>
  </si>
  <si>
    <t>PK 11+700 Zona del retorno # 1</t>
  </si>
  <si>
    <t>PK 15+600</t>
  </si>
  <si>
    <t xml:space="preserve">ODT + redes de drenajes superficiales sobre terraplén </t>
  </si>
  <si>
    <t>PK 14+820</t>
  </si>
  <si>
    <t>PK 16+400</t>
  </si>
  <si>
    <t>ODT + redes de drenajes en plataforma y relleno</t>
  </si>
  <si>
    <t>PK 11</t>
  </si>
  <si>
    <t>Zodme La Cueva</t>
  </si>
  <si>
    <t>Rellenos,  redes de drenajes superficiales, paisajismo, revegetalizacion etc.</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</si>
  <si>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</si>
  <si>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</si>
  <si>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</si>
  <si>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</si>
  <si>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</si>
  <si>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</si>
  <si>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</si>
  <si>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</si>
  <si>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</si>
  <si>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</si>
  <si>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</si>
  <si>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</si>
  <si>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</si>
  <si>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PK 14+134</t>
  </si>
  <si>
    <t>ODT # 065</t>
  </si>
  <si>
    <t xml:space="preserve">Inactivo. </t>
  </si>
  <si>
    <t>PK 25+800 CD</t>
  </si>
  <si>
    <t>PK 31+190</t>
  </si>
  <si>
    <t>PK 31+230</t>
  </si>
  <si>
    <t>Personal de apoyo que actuaran según necesidades</t>
  </si>
  <si>
    <t>PK 0+700</t>
  </si>
  <si>
    <t>o CCO del TUNEL</t>
  </si>
  <si>
    <t>PK 0+650/700</t>
  </si>
  <si>
    <t>MOVIMIENTO TIERRA o MATERIAL DE DESCOMBRO</t>
  </si>
  <si>
    <t>Frente no relacionado en Anexo #1. Actividad finalizada.</t>
  </si>
  <si>
    <t>PR 6+700</t>
  </si>
  <si>
    <t>Puente Amarrillo sobre el Rio Cauca</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</si>
  <si>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de eje sencillo y eje doble que lo extraen del túnel. Continuamente se transporta hacia la planta trituradora este material de descombro, para evitar excesiva altura en el patio de acopio y posible derrame hacia la vía en uso. Se trabaja con personal PARE/SIGA</t>
  </si>
  <si>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INFRAESTRUCTURA  terminada.</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</si>
  <si>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</si>
  <si>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</si>
  <si>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</si>
  <si>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PK0+804 - UF3.1A - PTAR en funcionamiento. Portal Medellín.</t>
  </si>
  <si>
    <t>Traslado de redes secas,  UF2.1. Actuaciónes 34.</t>
  </si>
  <si>
    <t>Se realiza actividad de excavación, construcción de cajas de inspección norma EPM,  instalacón de seis (6) tubos conduit de  D=6", Sector  Ciudadela Premium en San Jerónimo, para el tralado de redes de Energía. Frente Inactivo</t>
  </si>
  <si>
    <t>NA</t>
  </si>
  <si>
    <t xml:space="preserve">NA </t>
  </si>
  <si>
    <t xml:space="preserve">UF1 y UF2.1 </t>
  </si>
  <si>
    <t>Seguimiento a las medidas de manejo ambiental UF1 y UF3</t>
  </si>
  <si>
    <r>
      <rPr>
        <sz val="11"/>
        <rFont val="Arial"/>
        <family val="2"/>
      </rPr>
      <t>Ruta Medellín - Santa Fe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t>
    </r>
  </si>
  <si>
    <t>FOTO 3</t>
  </si>
  <si>
    <t>FOTO 4</t>
  </si>
  <si>
    <t>FOTO 5</t>
  </si>
  <si>
    <t>FOTO 6</t>
  </si>
  <si>
    <t>UF 4.1 - PR 47+000. POSTE S.O.S.</t>
  </si>
  <si>
    <t xml:space="preserve"> UF2.1</t>
  </si>
  <si>
    <t>Elaboración de información cartográfica (geoPDF), necesario para el levantamiento de puntos de control  Unidades funcionales: 1,3 y 2.1</t>
  </si>
  <si>
    <t>Seguimiento a las medidas de manejo ambiental UF 2.1</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</si>
  <si>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</si>
  <si>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 xml:space="preserve">
Para la UF3.1C  Se continuó  la excavación por medio de sistema de perforación y voladura, del túnel  principal,  sin atrasos evidentes.
</t>
  </si>
  <si>
    <t>PK2+380 - UF3.1B - La rasante presenta desniveles pronunciados y encharcamientos. Cunetas inexistentes. Portal Medellín.</t>
  </si>
  <si>
    <t xml:space="preserve">Acopio de material de rezaga, portal Santafe. </t>
  </si>
  <si>
    <t>PK 5+990</t>
  </si>
  <si>
    <t>Cunetas sector Ebéjico</t>
  </si>
  <si>
    <t>Frente no relacionado en Anexo #1. Se realiza instalación de encofrado y se funde cuneta triangular en el CI, sobre el pavimento rígido que da acceso al municipio de Ebéjico.</t>
  </si>
  <si>
    <t>PK 9+200</t>
  </si>
  <si>
    <t>Corte de talud (perfilación)</t>
  </si>
  <si>
    <t xml:space="preserve">Corresponde a la planta de trituración que estaba instalada en La Volcana. Se evidencia la presencia de volquetas de doble viaje que ingresan material de rezaga. Hay maquinaria que acomoda material (como bulldozer D6T y excavadora sobre oruga CAT). </t>
  </si>
  <si>
    <t>PK 17+300</t>
  </si>
  <si>
    <t>Corte talud (perfilación)</t>
  </si>
  <si>
    <t>PK 18+800</t>
  </si>
  <si>
    <t xml:space="preserve">Rellenos para terraplén </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</si>
  <si>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t>
  </si>
  <si>
    <t>PK 22+300</t>
  </si>
  <si>
    <t>Lleno y compactación - CD</t>
  </si>
  <si>
    <t>PK 22+800</t>
  </si>
  <si>
    <t>PK 22+810</t>
  </si>
  <si>
    <t>Construcción de canaleta perimetral para aguas pluviales - Ci</t>
  </si>
  <si>
    <t>PK 24+150</t>
  </si>
  <si>
    <t>Lleno - CD</t>
  </si>
  <si>
    <t>PK 25+050</t>
  </si>
  <si>
    <t>Lleno y compactación - CD
Sector Villa del Marques</t>
  </si>
  <si>
    <t>PK 28+800</t>
  </si>
  <si>
    <t>Construcción de canaleta perimetral - CD</t>
  </si>
  <si>
    <t>PK 29+100</t>
  </si>
  <si>
    <t xml:space="preserve">PK 31+080 </t>
  </si>
  <si>
    <t>ODT # 153 - CD</t>
  </si>
  <si>
    <t>ODT # 154 - CD</t>
  </si>
  <si>
    <t>UF-1.0</t>
  </si>
  <si>
    <t>UF-2.1</t>
  </si>
  <si>
    <t>UF-3.0</t>
  </si>
  <si>
    <t xml:space="preserve">PK 0+700 CI. Patio de acopio provisional de material de rezaga - Portal Medellín. El cargador articulado, CAT 950 es quien carga las volquetas con este material, para ser llevado a la planta de trituración del PK 11+700. </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</si>
  <si>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color rgb="FFFF0000"/>
        <rFont val="Arial"/>
        <family val="2"/>
      </rPr>
      <t>Se funde solado para construir Viga cabezal del Estribo.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</si>
  <si>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</si>
  <si>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Inactivo esta semana.</t>
    </r>
  </si>
  <si>
    <t>Puente PK 18+293 UF2.1 ESTRIBO 1. Marcación de ejes para instalación de acero de refuerzo.</t>
  </si>
  <si>
    <t>Puente PK21+220 UF2.1. Vista panorámica. Infraestructura terminada</t>
  </si>
  <si>
    <t>Ampliación Puente PK18+700 UF2.1 La Muñóz II. Instalación de baranda vehicular, carril izquierdo. Inactivo</t>
  </si>
  <si>
    <t>Actividad de excavación e instalación de redes de acueducto en tuberia PVC 10" y dos (2) redes polietileno de 90mm, sector Villa del Marquéz PK25+080.</t>
  </si>
  <si>
    <r>
      <rPr>
        <b/>
        <sz val="11"/>
        <color theme="1"/>
        <rFont val="Calibri"/>
        <family val="2"/>
        <scheme val="minor"/>
      </rPr>
      <t>PK25+080.</t>
    </r>
    <r>
      <rPr>
        <sz val="11"/>
        <color theme="1"/>
        <rFont val="Calibri"/>
        <family val="2"/>
        <scheme val="minor"/>
      </rPr>
      <t xml:space="preserve"> Instalación de  redes de acueducto PVC 10"y dos (2) redes de polietileno de 90mm.Sector Villa del Marquéz. </t>
    </r>
  </si>
  <si>
    <r>
      <rPr>
        <b/>
        <sz val="11"/>
        <rFont val="Calibri"/>
        <family val="2"/>
        <scheme val="minor"/>
      </rPr>
      <t>PK25+080</t>
    </r>
    <r>
      <rPr>
        <sz val="11"/>
        <rFont val="Calibri"/>
        <family val="2"/>
        <scheme val="minor"/>
      </rPr>
      <t xml:space="preserve">. Instalación de  redes de acueducto PVC 10"y dos (2) redes de polietileno de 90mm.Sector Villa del Marquéz. </t>
    </r>
  </si>
  <si>
    <r>
      <rPr>
        <b/>
        <sz val="11"/>
        <rFont val="Calibri"/>
        <family val="2"/>
        <scheme val="minor"/>
      </rPr>
      <t>Actuación 34.</t>
    </r>
    <r>
      <rPr>
        <sz val="11"/>
        <rFont val="Calibri"/>
        <family val="2"/>
        <scheme val="minor"/>
      </rPr>
      <t xml:space="preserve"> Instalación  tubeía conduit D=6", sector Ciudadela Premium San Jerónimo. Inactivo</t>
    </r>
  </si>
  <si>
    <t>Seguimiento a PQRS del proyecto.</t>
  </si>
  <si>
    <t>31  ENERO DE 2020</t>
  </si>
  <si>
    <t>6'0%</t>
  </si>
  <si>
    <t>Del 23/04/20
al 29/04/20</t>
  </si>
  <si>
    <t xml:space="preserve">Personal con herramienta menor y medios mecánicos (pajarita CAT), hizo excavación e instalación del acero de refuerzo y de su formaleta para canal que bordea la vía hacia La Aldea Baja y la escuela de la vereda; este canal hará las veces de anden peatonal. También se hizo el realce para un muro de choque. En la ODT # 204, se empleo tubería recta Titan x 900 mm. Sector aledaño al Telesférico de La Aldea / Palmitas. Este tramo de obra de drenaje no se encuentra relacionado en el Plan de Obras. </t>
  </si>
  <si>
    <t>Continua actividad de perforación de pernos pasivos  (con medios mecánicos) para sostenimiento y consolidación del talud de la vía existente, (PK 7+200)</t>
  </si>
  <si>
    <t>Frente no relacionado en Anexo #1. Continua corte mecanico y retiro de material en su parte baja a fin de facilitar (con baja pendiente) la entrada a Mestizal # 1</t>
  </si>
  <si>
    <t>PK 10+700</t>
  </si>
  <si>
    <t>Box - Doña Rosa</t>
  </si>
  <si>
    <t>Frente no relacionado en Anexo #1. Se reinicia intervencion del box culvert. Se tiende y asegura por tramos, formaleteria para armar la losa superior (o aerea).</t>
  </si>
  <si>
    <t xml:space="preserve">Se realiza instalación de encofrado y se funden escalas 10 y 11 de disipador. Se utiliza concreto premezclado. </t>
  </si>
  <si>
    <t>Frente o relacionado en Anexo #1. Actividad de lleno y compactación material (cerca a acceso hacia el conjunto residencial Palmeras 1). Se realiza excavación para construcción de filtro, se tiene acopiados: geotextil, piedra filtro y tubería en PVC de 2"; esto con el fin de extender la instalacion de las redes de drenaje.</t>
  </si>
  <si>
    <t xml:space="preserve">Hay llegada de material de corte y descapote. Se construyen cunetas perimetrales (en concreto) bordenado los cortes del relleno. </t>
  </si>
  <si>
    <t>Frente no relacionado en Anexo #1. Se presentaron actividades de corte mecánico con CAT y retiro de material. Sector ubicado cerca a Guaracú I</t>
  </si>
  <si>
    <t xml:space="preserve">Frente no relacionado en Anexo #1. Se continua actividad de lleno y extendido con material granular sobre el intradós del muro en HA. Se le hicieron previamente la construcción interna de sus fronteras de drenaje (utilizando geodren planar y la impermeabilización del muro armado). Sobre la calzada existente se tendera tubería Titan acampanada x 900 mm, para conducir aguas pluviales hacia la nueva ODT de la CD. </t>
  </si>
  <si>
    <t>Frente no relacionado en Anexo #1. Se continua la limpieza y adecuación de terreno para construcción de cuneta, costado derecho de calzada en  construcción.</t>
  </si>
  <si>
    <t>Frente no relacionado en Anexo #1. Se realiza  adecuación de terreno, retiro de lodos para instalación de paneles de malla electrosoldada y del encofrado para canal perimetral.</t>
  </si>
  <si>
    <t>Frente no relacionado en Anexo #1. Se realiza lleno  material seleccionado. Se intervienen llenos mecanizados sobre ODTs. # 103 y 104. Sector variante de Sopetrán.</t>
  </si>
  <si>
    <t>PK 24+400/700 CD</t>
  </si>
  <si>
    <t>Retorno #2</t>
  </si>
  <si>
    <t>Frente no relacionado en Anexo #1. Se realiza sobre el ramal de la calzada existente (o PK 23+500), la demolición (por medios mecánicos) y retiro de la carpeta asfáltica.</t>
  </si>
  <si>
    <t>Frente  no relacionado  en Anexo #1. Se realiza  lleno y extensión de material acopiado. Hubo lleno mecanizado sobre la ODT # 112.</t>
  </si>
  <si>
    <t>Frente no relacionado en Anexo #1. Se realizo  retiro de lodos. Hay instalación de paneles de malla electrosoldada y del encofrado para construir un canal perimetral.</t>
  </si>
  <si>
    <t>PK 30 +400</t>
  </si>
  <si>
    <t>Cuneta / Canales - CD</t>
  </si>
  <si>
    <t>Frente no relacionado en Anexo # 1. Se realiza la construcción de canal perimetral y de cunetas triangularse para conducción de aguas pluviales.</t>
  </si>
  <si>
    <t>Frente no relacionado en Anexo #1.  Se fundió losa de caja de conexión. Se utilizo concreto premezclado. Se fundió  buzón de conexión en ODT # 153., se funde canaleta bajante en ODT # 152 (PK 31+080). Sector La Laguna</t>
  </si>
  <si>
    <t>Frente no relacionado en Anexo #1.  Se fundió unión entre ODTs . Se  encofra  canaleta bajante en ODT # 154 (en la losa inferior de esta canaleta en su punto de descargue de aguas, a ODT). Sector La Laguna.</t>
  </si>
  <si>
    <t>Frente no relacionado en Anexo #1. Trabajos finalizados con arreglos (mediante soldaduras) de algunos perfiles de acero.</t>
  </si>
  <si>
    <t>Cunetas</t>
  </si>
  <si>
    <t>El cobro se hace sin contratiempos en ambos sentidos. Hay bastante transito de vehículos de carga y de motos. Se sigue control a vehículos, por la cuarentena obligatoria ordenada por el Gobierno Nal. (Covid-19). Hay también control Policial. Se realiza también cada 20 min. (y en un solo sentido) detención o parada de vehículos a fin de intervenir las galerías entre los túneles. 
Frente no relacionado en Anexo #1. Personal, realiza la colocación de bases metálicas modulares, sobre los hierros de la cimentación, en las islas.</t>
  </si>
  <si>
    <t>Se encuentran estacionadas 2 grúas, una ambulancia y un carro de inspección a fin de prestar los servicios de emergencia, cuando los usuarios los requieran.</t>
  </si>
  <si>
    <t xml:space="preserve">PK 9+200 CI. Perfilación de talud, Mestizal 1. Actividad de corte mecánico y retiro de material. La coloración y matizado del material expuesto refleja diferentes litologías. </t>
  </si>
  <si>
    <t>PK 10+700 CI. Se reinician labores con la colocación de formaleta para construir la losa aérea. Este frente ha tenido muchos problemas por limites prediales. Box, sector Doña Rosa.</t>
  </si>
  <si>
    <t>PK 17+080 CD. Actividad de lleno y compactación prolongación de tramo y posterior construcción de la losa de aproximación del puente en construcción, sobre La Guaracú I. (estribo # 1)</t>
  </si>
  <si>
    <t>PK 5+860 CI. Actividad de instalación de plataforma acero y encofrado para losa superior para continuar realce del buzón para la ODT # 025. Sector cercano a las partidas de Ebéjico</t>
  </si>
  <si>
    <t xml:space="preserve">PK 24+150 CD. Variante a Sopetrán - Actividad de adecuación del terreno para continuar la construcción de los buzones de ODTs # 103 y 104. </t>
  </si>
  <si>
    <t>PK 25+050 CD.  Hay reacomodo mecánico de material  acopiado en días pasados. Se suspende lleno sobre la ODT # 112. Sector Villa del Marqués</t>
  </si>
  <si>
    <t xml:space="preserve">PK 28+800 CD. Se realiza actividad de limpieza en la zona y se inicia la instalación del encofrado, para continuar la construcción de la canaleta perimetral. </t>
  </si>
  <si>
    <t>PK 30+400 CD. Personal realiza el retiro de encofrado, sobre la canaleta perimetral. También hace la limpieza par tomar niveles de el siguiente tramo de cuneta triangular. Sector La Laguna</t>
  </si>
  <si>
    <t xml:space="preserve">PK 0+060 Playa de peajes. Personal lleva a cabo la colocación de estructuras metálicas modulares atornilladas, sobre los hierros de la cimentación de pedestales. Este montaje se lleva a cabo en diferentes islas. </t>
  </si>
  <si>
    <t xml:space="preserve">PK 0+700 CCO del túnel. Se encuentran estacionadas, grúas, ambulancia y vehículo de inspección para prestar servicios de emergencias, a los usuarios del corredor vial concesionado.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</si>
  <si>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 xml:space="preserve">Montaje de nuevo lanza Vigas e instalación de mortero de nivelación sobre pedestales. Instalación de Vigas vanos  1, 2, 3, 4 y 5 sobre apoyos de neopreno, construcción de diafragmas, instalación de prelosas y acero de refuerzo de la losa y diafragmas y se funden. </t>
    </r>
    <r>
      <rPr>
        <sz val="11"/>
        <color rgb="FFFF0000"/>
        <rFont val="Arial"/>
        <family val="2"/>
      </rPr>
      <t>Instalación de plataformas y acero de refuerzo para construcción de voladizos vanos 1, 2, 3 y 4. Se funde tramo vano 4 costado izquierdo.</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</si>
  <si>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 xml:space="preserve">Instalación de mortero de nivelacióin sobre pedestales. Instalación de lanza vigas y vigas sobre apoyos de neopreno en el vano 1 , 2 y 3 y construcción de diafragmas. En en los vanos 2 y 3, se instalan prelosas, acero de refuerzo de la losa y se funden. Instalación de pre-losas vano 1. </t>
    </r>
    <r>
      <rPr>
        <sz val="11"/>
        <color rgb="FFFF0000"/>
        <rFont val="Arial"/>
        <family val="2"/>
      </rPr>
      <t>Se instala acero de refuerzo y se funde losa vano 1.  Instalación de plataformas y acero de refuerzo para construcción de voladizos vanos 1, 2 y 3. Se funden voladizos vanos 2 y 3 por ambos costados.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</si>
  <si>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voladizos 2 y 3 y se funden. Instalación de encofrado y acero de rfuerzo  de New Jersey vano 1.</t>
    </r>
    <r>
      <rPr>
        <u/>
        <sz val="11"/>
        <color theme="1"/>
        <rFont val="Arial"/>
        <family val="2"/>
      </rPr>
      <t xml:space="preserve">
</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</si>
  <si>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funde.Falta construir los muros pantalla y aletas de los Estribos. </t>
    </r>
    <r>
      <rPr>
        <sz val="11"/>
        <color rgb="FFFF0000"/>
        <rFont val="Arial"/>
        <family val="2"/>
      </rPr>
      <t>Instalación de acero de refuerzo para construcción de New Jersey por ambos costados. Instalación acero de refuerzo y encofrado aletas y muro espaldar Estribo 2 y se funden a nivel de ménsual.</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</si>
  <si>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h=10m, Caisson 4 h=6,7m.  PiILA 2: Caisson 5 h=14,3m, Caisson 6 h=6,6m</t>
    </r>
    <r>
      <rPr>
        <sz val="11"/>
        <color theme="1"/>
        <rFont val="Arial"/>
        <family val="2"/>
      </rPr>
      <t xml:space="preserve"> . PILA 3: Caisson 7 h=18,1m, Caisson 8 h=15,5m. ESTRIBO 2: Caisson 9 h=16m, Caisson 10 h=18,6m.
El avance en excavación y construcción de anillos es del 75,0%.</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</si>
  <si>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Instalación acero de refuerzo y encofrado de columnas rectangulares y se funden hasta el tramo 4.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t>
    </r>
    <r>
      <rPr>
        <sz val="11"/>
        <color rgb="FFFF0000"/>
        <rFont val="Arial"/>
        <family val="2"/>
      </rPr>
      <t>11 y 12 y se funden incluyendo el tensionamiento de los cables.</t>
    </r>
    <r>
      <rPr>
        <sz val="11"/>
        <rFont val="Arial"/>
        <family val="2"/>
      </rPr>
      <t xml:space="preserve"> 
ESTRIBO 2: Se funden los núcleos de los Caissos 11 y 12. Se instala acero de refuerzo Viga Cabezal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</si>
  <si>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y 6.</t>
    </r>
    <r>
      <rPr>
        <sz val="11"/>
        <color theme="1"/>
        <rFont val="Arial"/>
        <family val="2"/>
      </rPr>
      <t xml:space="preserve">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</si>
  <si>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5 y 6.Se instala acero de refuerzo para realce de stas Columnas a nivel de Dado. Instalación acero de refuerzo núcleo de Caisson 3.</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.Instalación acero de refuerzo losa superior Dovela sobre Pila 2 y Dovelas 1.</t>
    </r>
    <r>
      <rPr>
        <sz val="11"/>
        <color theme="1"/>
        <rFont val="Arial"/>
        <family val="2"/>
      </rPr>
      <t xml:space="preserve">
El avance en excavación y construcción de anillos es del 105,3,%</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</si>
  <si>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Se funden las losas de aproximación Estribos 1 y 2.
</t>
    </r>
    <r>
      <rPr>
        <u/>
        <sz val="11"/>
        <color theme="1"/>
        <rFont val="Arial"/>
        <family val="2"/>
      </rPr>
      <t xml:space="preserve">SUPERESTRUCTURA
</t>
    </r>
    <r>
      <rPr>
        <sz val="11"/>
        <rFont val="Arial"/>
        <family val="2"/>
      </rPr>
      <t xml:space="preserve">Instación y montaje del equipo lanza-vigas. </t>
    </r>
    <r>
      <rPr>
        <sz val="11"/>
        <color rgb="FFFF0000"/>
        <rFont val="Arial"/>
        <family val="2"/>
      </rPr>
      <t>Instalación de vigas sobre apoyos de neopreno y prelosas en el vano 3. Se construye Diafragma.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</si>
  <si>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Instalación andamios de carga.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Instalación acero de refuerzo para Dado.</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color rgb="FFFF0000"/>
        <rFont val="Arial"/>
        <family val="2"/>
      </rPr>
      <t xml:space="preserve"> Instalación acero de refuerzo para Dado.</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</si>
  <si>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color rgb="FFFF0000"/>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 Instalación acero de refuerzo núcleos Caissons 1 y 2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</si>
  <si>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t>
    </r>
    <r>
      <rPr>
        <sz val="11"/>
        <rFont val="Arial"/>
        <family val="2"/>
      </rPr>
      <t xml:space="preserve"> Excavación y adecuaciones para construcción de Dado. </t>
    </r>
    <r>
      <rPr>
        <sz val="11"/>
        <color rgb="FFFF0000"/>
        <rFont val="Arial"/>
        <family val="2"/>
      </rPr>
      <t>Se funde solado e instalación acero de refuerzo para Dado.</t>
    </r>
    <r>
      <rPr>
        <sz val="11"/>
        <color theme="1"/>
        <rFont val="Arial"/>
        <family val="2"/>
      </rPr>
      <t xml:space="preserve">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</si>
  <si>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t>
    </r>
    <r>
      <rPr>
        <sz val="11"/>
        <color rgb="FFFF0000"/>
        <rFont val="Arial"/>
        <family val="2"/>
      </rPr>
      <t xml:space="preserve"> Instalación andamios de carga, plataforma y acero de refuerzo  para Viga Cabezal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</si>
  <si>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color rgb="FFFF0000"/>
        <rFont val="Arial"/>
        <family val="2"/>
      </rPr>
      <t>PILA 2: Caisson 5 h=7,9m</t>
    </r>
    <r>
      <rPr>
        <sz val="11"/>
        <color theme="1"/>
        <rFont val="Arial"/>
        <family val="2"/>
      </rPr>
      <t xml:space="preserve">,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Instalación acero de refuerzo y encofrado aletas.
El avance en la excavación y fundida de anillos es del 109,3%.</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</si>
  <si>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Excvavaciones y descabece de Pilotes.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del apoyo de los aisladores sísmicos y se funde.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color rgb="FFFF0000"/>
        <rFont val="Arial"/>
        <family val="2"/>
      </rPr>
      <t xml:space="preserve"> Se instala acero de refuerzo y encofrado para elemento de apoyo de aisladores sísmicos y se funden. Posicionamiento de aisladores sísmicos sobre pedestales. Adecuaciones para construcción pantallas temporales.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</si>
  <si>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</si>
  <si>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xml:space="preserve">. Se  realiza el montaje del lanza-vigas. </t>
    </r>
    <r>
      <rPr>
        <sz val="11"/>
        <color rgb="FFFF0000"/>
        <rFont val="Arial"/>
        <family val="2"/>
      </rPr>
      <t>Se instalan vigas sobre apoyos de neopreno y se funde Diafragma en el vano 1.</t>
    </r>
  </si>
  <si>
    <t>Puente PK 0+160 UF 1-  Instalación de plataforma para voladizos (Vano 3), costado izquierdo.</t>
  </si>
  <si>
    <t>Puente PK 0+160 UF 1-Se funde tramo 1 (Vano 4) de voladizos, costado izquierdo.</t>
  </si>
  <si>
    <t>Puente PK 0+930 UF 1. Instalación de plataforma para voladizos (Vano 1), costado izquierdo.</t>
  </si>
  <si>
    <t>Puente PK 0+930 UF 1.  Se marcan ejes para instalación de acero de refuerzo defensas de New Jersey (Vano 3).</t>
  </si>
  <si>
    <t>Puente PK 1+440 UF 1-  Instalación de formaleta  defensas tipo New Jerseys (Vano 1).</t>
  </si>
  <si>
    <t>Puente PK 1+440 UF 1-  Acabados de New Jersey en costado derecho.</t>
  </si>
  <si>
    <t>Puente PK 1+940 UF 1- ESTRIBO 2, Se funde aleta a nivel de ménsula intermedia del estribo.</t>
  </si>
  <si>
    <t>Puente PK 1+940 UF 1- ESTRIBO 2, Se funde aleta y ménsula intermedia del estribo.</t>
  </si>
  <si>
    <t>Puente PK 4+500 UF 1. En excavación caisson 3 y 5.</t>
  </si>
  <si>
    <t>Puente PK 4+500 UF 1. Vista panorámica de excavación de caissons.</t>
  </si>
  <si>
    <t>Puente PK 5+240 UF 1. PILA 2, Instalación de cables familias 12 y 12A, voladizo 4.</t>
  </si>
  <si>
    <t>Puente PK 5+240 UF 1. PILA 1, Vista panorámica construcción de columnas rectangulares.</t>
  </si>
  <si>
    <t>Puente PK 5+540 UF 1 - ESTRIBO 1- PILA 1, Se funde losa vano 1.</t>
  </si>
  <si>
    <t>Puente PK 6+240 UF 1- PILA 1. Instalación acero de refuerzo en caisson 4.</t>
  </si>
  <si>
    <t>Puente PK 6+240 UF 1- PILA 1.  Instalación acero de refuerzo seccón B-B caisson 6.</t>
  </si>
  <si>
    <t>Puente PK 6+900 UF 1- PILA 1, Instalación acero de refuerzo realce de columnas 5 y 6 a nivel de Dado.</t>
  </si>
  <si>
    <t>Puente PK 6+900 UF 1- ESTRIBO 1, Se funden prefabricados para apoyo de torre grúa.</t>
  </si>
  <si>
    <t>Puente PK 7+920 UF 1- PILA 2-ESTRIBO 2, Instalación de Vigas, prelosas y construcción de diafragma vano 3.</t>
  </si>
  <si>
    <t>Puente PK 7+920 UF 1- ESTRIBO 1, Encofrado de prefabricados para apoyo de equipo lanza vigas.</t>
  </si>
  <si>
    <t>Puente PK 8+800 UF 1- PILA 2, Instalación acero de refuerzo dado.</t>
  </si>
  <si>
    <t>Puente PK 8+800 UF 1- PILA 3, Instalación acero de refuerzo dado y columna en H</t>
  </si>
  <si>
    <t>Puente PK 10+440 UF 1- ESTRIBO 1. Se funden caisson 1 y 2 e inicia excavavación a nivel de solado.</t>
  </si>
  <si>
    <t>Puente PK 11+110 UF 1-  PILA 2, Instalación acero de refuerzo dado.</t>
  </si>
  <si>
    <t>Puente PK 17+205 UF 1- PILA 3, Se funde viga cabezal.</t>
  </si>
  <si>
    <t>Puente PK 17+205 UF 1- Vista panorámica, se funde viga cabezal pila 3.</t>
  </si>
  <si>
    <t>Puente PK 18+293UF 2.1  ESTRIBO 1. Limpieza y adecuación de area. (En espera de acero para estribo)</t>
  </si>
  <si>
    <t xml:space="preserve">Puente PK 20+680 UF 2.1 PILA 2. En excavación Caisson 5. </t>
  </si>
  <si>
    <t>Puente PK 20+680 UF 2.1-  ESTRIBO 2. Instalación acero de refuerzo aleta y encofrado pedestales.</t>
  </si>
  <si>
    <t>Puente PK 33+100 UF 2.1-  PILA 2. Posicionamiento de aislador sísmico sobre pedestales, Lado Santa Fe.</t>
  </si>
  <si>
    <t>Puente PK 33+100 UF 2.1-  ESTRIBO 1. Descabece de pilotes y excavación a nivel de solado, Lado Medellín.</t>
  </si>
  <si>
    <r>
      <t xml:space="preserve">En este periodo el concesionario continuó con las siguientes actividades:
En Portal Medellín (PK0+804)-UF3.1A,  El día </t>
    </r>
    <r>
      <rPr>
        <sz val="11"/>
        <color rgb="FFFF0000"/>
        <rFont val="Arial"/>
        <family val="2"/>
      </rPr>
      <t>22 de abril de 2020 en el PK2+479,5</t>
    </r>
    <r>
      <rPr>
        <sz val="11"/>
        <rFont val="Arial"/>
        <family val="2"/>
      </rPr>
      <t xml:space="preserve">, se ejecutó cambió de sostenimiento de Tipo </t>
    </r>
    <r>
      <rPr>
        <sz val="11"/>
        <color rgb="FFFF0000"/>
        <rFont val="Arial"/>
        <family val="2"/>
      </rPr>
      <t>SB-3 a SA-3</t>
    </r>
    <r>
      <rPr>
        <sz val="11"/>
        <rFont val="Arial"/>
        <family val="2"/>
      </rPr>
      <t xml:space="preserve">;  Por otro lado se continuó con la excavación, sección completa del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PK2+540,2 L acumulada=1.736,2 m</t>
    </r>
    <r>
      <rPr>
        <sz val="11"/>
        <rFont val="Arial"/>
        <family val="2"/>
      </rPr>
      <t xml:space="preserve"> a origen,  para el sellado se instalaron </t>
    </r>
    <r>
      <rPr>
        <sz val="11"/>
        <color rgb="FFFF0000"/>
        <rFont val="Arial"/>
        <family val="2"/>
      </rPr>
      <t>3 cm</t>
    </r>
    <r>
      <rPr>
        <sz val="11"/>
        <rFont val="Arial"/>
        <family val="2"/>
      </rPr>
      <t xml:space="preserve"> de concreto lanzado de 30 MPa (Adicionado con macrofibra estructural de polipropileno 5Kg/m3); se instalaron bulones expansivos Tipo MIDI, marca Bulteck, en  tres bolillo (2,0 m (T) X (2,0m (L) ) de longitud 4m, con placas de reparto de 20mX20m y e= 6mm, y finalmente la instalación de </t>
    </r>
    <r>
      <rPr>
        <sz val="11"/>
        <color rgb="FFFF0000"/>
        <rFont val="Arial"/>
        <family val="2"/>
      </rPr>
      <t>5 cm</t>
    </r>
    <r>
      <rPr>
        <sz val="11"/>
        <rFont val="Arial"/>
        <family val="2"/>
      </rPr>
      <t xml:space="preserve"> de concreto lanzado de 30 MPa (Adicionado con macro-fibra estructural de polipropileno - 5Kg/m3).
En  Galería de Conexión Peatonal No 1 (1+230): En este periodo, se reiniciaron actividades de construccion de entronques, las cuales se habian suspendido, debido a la emergencia del COVID-19, con la (Demolición revestimiento, con retro cargador, e=50 cm)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reiniciaron actividades de construccion de entronques, las cuales se habian suspendido,debido a la emergencia del COVID-19, con la  (Demolición revestimiento, con retro cargador, e=50 cm) de esta galería en el túnel existente (K10+545).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Igulamente se reiniciaron actividades, de construcción de los entronques de la Galería de Conexión Vehicular No 1 (1+695) (10+074) (Precorte hastial derecho e=50cms), Galería de Conexión Peatonal No 3 (2+675) (11+054), (Precorte revestimiento, hastial izquierdo) , Galería de Conexión Vehicular No 2 (3+165) (11+544) construcción viga soporte losas y anclado al terreno, la Galería de Conexión Peatonal No 4 (3+645) (12+024) construcción viga soporte losas y anclado al terreno,  la Galería de Conexión Peatonal No 5 (4+050) (12+485) (Precorte revestimiento, hastial izquierdo) y Galería de Conexión Vehicular No 3 (4+445) (12+905) construcción viga soporte losas y anclado al terreno, y la Galería de Conexión Peatonal No 6 (4+940) (13+430)(Precorte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ratifico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</si>
  <si>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(PK5+410)-UF3.1C.  </t>
    </r>
    <r>
      <rPr>
        <sz val="11"/>
        <color rgb="FFFF0000"/>
        <rFont val="Arial"/>
        <family val="2"/>
      </rPr>
      <t>El día 20 de abril de 2020,en el PK3+490,90</t>
    </r>
    <r>
      <rPr>
        <sz val="11"/>
        <rFont val="Arial"/>
        <family val="2"/>
      </rPr>
      <t xml:space="preserve"> se ejecutó cambió de sostenimiento de </t>
    </r>
    <r>
      <rPr>
        <sz val="11"/>
        <color rgb="FFFF0000"/>
        <rFont val="Arial"/>
        <family val="2"/>
      </rPr>
      <t>Tipo SB-3, a  SA-3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SA-3</t>
    </r>
    <r>
      <rPr>
        <sz val="11"/>
        <rFont val="Arial"/>
        <family val="2"/>
      </rPr>
      <t xml:space="preserve">, en el </t>
    </r>
    <r>
      <rPr>
        <sz val="11"/>
        <color rgb="FFFF0000"/>
        <rFont val="Arial"/>
        <family val="2"/>
      </rPr>
      <t>PK3+453,9 L acumulada=1.956,1 m</t>
    </r>
    <r>
      <rPr>
        <sz val="11"/>
        <rFont val="Arial"/>
        <family val="2"/>
      </rPr>
      <t xml:space="preserve"> a origen,  para el sellado se instalaron </t>
    </r>
    <r>
      <rPr>
        <sz val="11"/>
        <color rgb="FFFF0000"/>
        <rFont val="Arial"/>
        <family val="2"/>
      </rPr>
      <t>3 cm</t>
    </r>
    <r>
      <rPr>
        <sz val="11"/>
        <rFont val="Arial"/>
        <family val="2"/>
      </rPr>
      <t xml:space="preserve"> de concreto lanzado de 30 MPa (Adicionado con macrofibra estructural de polipropileno 5Kg/m3),  se instalaron bulones expansivos Tipo MIDI, marca Bulteck, en  tres bolillo (2,0m (T) X (2,0m (L) ) de longitud 4m, con placas de reparto de 20mX20m y e= 6mm, y finalmente la instalación de</t>
    </r>
    <r>
      <rPr>
        <sz val="11"/>
        <color rgb="FFFF0000"/>
        <rFont val="Arial"/>
        <family val="2"/>
      </rPr>
      <t xml:space="preserve"> 5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las reuniones de seguimiento de obra anteriores, y del </t>
    </r>
    <r>
      <rPr>
        <sz val="11"/>
        <color rgb="FFFF0000"/>
        <rFont val="Arial"/>
        <family val="2"/>
      </rPr>
      <t>pasado 10 de marzo de 2020,</t>
    </r>
    <r>
      <rPr>
        <sz val="11"/>
        <rFont val="Arial"/>
        <family val="2"/>
      </rPr>
      <t xml:space="preserve"> se le ratificó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PK4+050 a PK3+780 que estaban con escaso concreto de sostenimiento; a la fecha del presente informe, falta relanzar desde el PK3+780 hasta el frente actual.
</t>
    </r>
  </si>
  <si>
    <r>
      <rPr>
        <b/>
        <sz val="11"/>
        <rFont val="Arial"/>
        <family val="2"/>
      </rPr>
      <t>Portal Medellín - segundo tubo Túnel Occidente</t>
    </r>
    <r>
      <rPr>
        <sz val="11"/>
        <rFont val="Arial"/>
        <family val="2"/>
      </rPr>
      <t xml:space="preserve">
Actividades de excavación por método de perforación y voladura + perfilado mecánicos) en túnel principal- Sección - completa, Tipo SA-3 (Portal Medellín).
Reinicio de actividades de construcción del entronques en Galerías de Conexión Peatonal Nos 1, 2 3, 4, 5 y 6, y Galerías de Conexión Vehicular Nos 1, 2 y 3.</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</si>
  <si>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SA-2, (Portal Santa Fe).
</t>
    </r>
  </si>
  <si>
    <t>PK 2+514,6 - UF3.1B - Perforación del frente para montaje de carga explosiva e instalación de línea de pernos, excavación túnel principal, sección sostenimiento tipo SA-3. Portal Medellín.</t>
  </si>
  <si>
    <t>PK2+320 - UF3.1B - Pateros con escaso concreto de sostenimiento, sección sostenimiento tipo SB-3. Portal Medellín.</t>
  </si>
  <si>
    <t>PK2+520,1 - UF3.1B - Frente de excavación expuesto. excavación túnel principal, sección sostenimiento tipo SA-3. Portal Medellín.</t>
  </si>
  <si>
    <t>PK2+500 - frente - UF3.1B - Pernos con lanzado de concreto insuficiente, excavación túnel principal, sección sostenimiento tipo SB-3. Portal Medellín.</t>
  </si>
  <si>
    <t>PK0+804 - UF3.1A - Se restringe el ingreso por cargue y voladura, excavación túnel principal, sección sostenimiento tipo SA-3. Portal Medellín.</t>
  </si>
  <si>
    <t>PK1+560 - UF3.1B - Pozo de sedimentación y bombeo en funcionamiento. Cunetas inexistentes. Portal Medellín.</t>
  </si>
  <si>
    <t>PK2+250 - UF3.1B - La rasante presenta desniveles pronunciados y encharcamientos. Cunetas inexistentes. Portal Medellín.</t>
  </si>
  <si>
    <t>PK2+400 - UF3.1B - Pateros con escaso concreto de sostenimiento, sección sostenimiento tipo SB-3. Portal Medellín.</t>
  </si>
  <si>
    <t>PK 2+532,8 - UF3.1B - Anillo de pernos ubicados a tres bolillo, excavación túnel principal, sección sostenimiento tipo SA-3. Portal Medellín.</t>
  </si>
  <si>
    <t>PK13-Laboratorio concesionario -UF1 -  Acompañamiento a prueba de resistencia a la compresión simple. Portal Medellín.</t>
  </si>
  <si>
    <t>PK 2+540,2 - UF3.1B - Perforación del frente para instalación de anillo de pernos y montaje de carga explosiva, excavación túnel principal, sección sostenimiento tipo SA-3. Portal Medellín.</t>
  </si>
  <si>
    <t xml:space="preserve">PK11+054 - UF3.1A - Construcción entronque, galeria peatonal N°2. Túnel en funcionamiento. </t>
  </si>
  <si>
    <t xml:space="preserve">PK11+054 - UF3.1A - Construcción entronque, galeria peatonal N°3. Túnel en funcionamiento. </t>
  </si>
  <si>
    <t>PK5+410 - UF3.1C - Ptar en funcionamiento. Portal Santa Fe.</t>
  </si>
  <si>
    <t>PK 3+810,5 - UF3.1C - Perno reemplazado. Portal Santa Fe.</t>
  </si>
  <si>
    <t>PK3+670 - UF3.1C - Pateros con escaso concreto de sostenimiento, sección sostenimiento tipo SB-3. Portal Santa Fe.</t>
  </si>
  <si>
    <t>PK3+490 - UF3.1C - La rasante presenta desniveles pronunciados, baches grandes llenops de agua y cunetas inexistentes. Portal Santa Fe.</t>
  </si>
  <si>
    <t>PK3+475,4 - UF3.1C - Instalación de concreto lanzado 30 Ma, 4351 PSI, excavación túnel principal, sección sostenimiento tipo SA-3. Portal Santa Fe.</t>
  </si>
  <si>
    <t>PK 3+471,3 - UF3.1C -Perforación para instalación de anillo de pernos y montaje de carga explosiva, excavación túnel principal, sección sostenimiento tipo SA-3. Portal Santa Fe.</t>
  </si>
  <si>
    <t>PK13-Laboratorio concesionario -UF1 -  Acompañamiento a prueba de resistencia a la compresión simple. Portal Santa Fe.</t>
  </si>
  <si>
    <t>PK 3+535 - UF3.1C - Acompañamiento a prueba de tracción de pernos. Portal Santa Fe.</t>
  </si>
  <si>
    <t>PK5+410 - UF3.1C - Se restringe el ingreso por cargue y voladura, excavación túnel principal, sección sostenimiento tipo SA-3. Portal Santa Fé.</t>
  </si>
  <si>
    <t>PK5+410 - UF3.1C - Se restringe el ingreso por cargue y voladura, excavación túnel principal, sección sostenimiento tipo SA-3. Portal Santa Fe.</t>
  </si>
  <si>
    <t>PK 3+460 - UF3.1C -Pernos con recubrimiento insuficiente de concreto, excavación túnel principal, sección sostenimiento tipo SA-3. Portal Santa Fe.</t>
  </si>
  <si>
    <t>PK 3+453,9 - UF3.1C -Perforación para instalación de anillo de pernos y montaje de carga explosiva, excavación túnel principal, sección sostenimiento tipo SA-3. Portal Santa Fe.</t>
  </si>
  <si>
    <r>
      <t>En la UF 1: El concesionario en este periodo ejecuto las siguientes actividades: En recorrido de inspección de interventoría, se  evidenció que el concesionario suspendió actividades del traslado de redes en la UF1, debido a la contigencia por el COVID-19..
Avance a la fecha: Redes electricas:76% - Redes alumbrado público: 65% y Telecomunicaciones 75%.
En la UF3: El concesionario en este periodo ejecuto las siguientes actividades:  En recorrido de inspección de interventoría, se  evidenció que el concesionario suspendió actividades del traslado de redes en la UF3, debido a la contigencia por el COVID-19..
Avance a la fecha: Redes electricas:75% - Redes alumbrado público: 60% y Telecomunicaciones 70%.
En reunión del martes</t>
    </r>
    <r>
      <rPr>
        <sz val="11"/>
        <color rgb="FFFF0000"/>
        <rFont val="Arial"/>
        <family val="2"/>
      </rPr>
      <t xml:space="preserve"> 10 de marzo de 2020</t>
    </r>
    <r>
      <rPr>
        <sz val="11"/>
        <rFont val="Arial"/>
        <family val="2"/>
      </rPr>
      <t xml:space="preserve">, se solicito nuevamente la lista de chequeo de los sitios por intervenir de las UF1 y UF3, el concesionario informo que la proyección la entregaría próximamente. a la fecha del presente informe no se ha entregado  ninguna informacion.  </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</si>
  <si>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</si>
  <si>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r>
      <rPr>
        <b/>
        <sz val="11"/>
        <color rgb="FFFF0000"/>
        <rFont val="Arial"/>
        <family val="2"/>
      </rPr>
      <t>En la UF 1</t>
    </r>
    <r>
      <rPr>
        <sz val="11"/>
        <rFont val="Arial"/>
        <family val="2"/>
      </rPr>
      <t xml:space="preserve"> : En el periodo informado,  En recorrido de inspección de interventoría, se  evidenció que el concesionario suspendió actividades del traslado de redes En la UF3 y UF1 en en la vía, debido a la contigencia por el COVID-19.</t>
    </r>
  </si>
  <si>
    <r>
      <rPr>
        <b/>
        <sz val="11"/>
        <rFont val="Calibri"/>
        <family val="2"/>
        <scheme val="minor"/>
      </rPr>
      <t>PK0+000/17+700  UF1 ACT 00/31</t>
    </r>
    <r>
      <rPr>
        <sz val="11"/>
        <rFont val="Calibri"/>
        <family val="2"/>
        <scheme val="minor"/>
      </rPr>
      <t>. En recorrido de inspección, no se evidencia actividades en traslado de redes.</t>
    </r>
  </si>
  <si>
    <r>
      <rPr>
        <b/>
        <sz val="11"/>
        <color theme="1"/>
        <rFont val="Calibri"/>
        <family val="2"/>
        <scheme val="minor"/>
      </rPr>
      <t>Actuación 34.</t>
    </r>
    <r>
      <rPr>
        <sz val="11"/>
        <color theme="1"/>
        <rFont val="Calibri"/>
        <family val="2"/>
        <scheme val="minor"/>
      </rPr>
      <t>Construcción caja de inspección norma EPM, sector Ciudadela Premium San Jerónimo. Inactivo</t>
    </r>
  </si>
  <si>
    <t>Atención a PQRS interpuesta por la señora Maribel Acevedo Carmona predio UF1_MAR1_095</t>
  </si>
  <si>
    <t>Capacitación al personal sobre medidas de prevención del COVID-19 UF 1</t>
  </si>
  <si>
    <t>Capacitación al personal sobre medidas de prevención del COVID-19 UF 2.2</t>
  </si>
  <si>
    <t xml:space="preserve">Seguimiento a l cumplimiento del protocolo de bioseguridad, Revisión de seguridad social y uso adecuado de los elementos de proteción personal para prevenir el COVID-19 UF 1 </t>
  </si>
  <si>
    <t>Seguimiento a l cumplimiento del protocolo de bioseguridad, Revisión de seguridad social y uso adecuado de los elementos de proteción personal para prevenir el COVID-19 UF 2.1</t>
  </si>
  <si>
    <t>Seguimiento a l cumplimiento del protocolo de bioseguridad, Revisión de seguridad social y uso adecuado de los elementos de proteción personal para prevenir el COVID-19 UF 4</t>
  </si>
  <si>
    <t>Socialización de los protocolos de bioseguridad a las comunidades del area de influencia UF 1</t>
  </si>
  <si>
    <t>Socializacion de los protocolos de bioseguridad a las comunidades del area de influencia UF 4</t>
  </si>
  <si>
    <t>Lugar: Oficina de San Jerónimo, Seguimiento PQRS del proyecto. (virtual con profesional del concesionario)</t>
  </si>
  <si>
    <t>Lugar:PK 5+240 UF 1, Atención a PQRS de la señora Maribel Acevedo.</t>
  </si>
  <si>
    <t xml:space="preserve">Lugar: UF 2.1 Frentes de obra activos socialización del protocolo de bioseguridad </t>
  </si>
  <si>
    <t xml:space="preserve">Lugar: UF 1 Frentes de obra activos socialización del protocolo de bioseguridad </t>
  </si>
  <si>
    <t>Lugar: uf 2.2 Seguimiento al cumplimiento del protocolo de Bioseguridad, seguridad social y uso adecuado de los elementos de protección.</t>
  </si>
  <si>
    <t>Lugar: UF1,  Seguimiento al cumplimiento del protocolo de Bioseguridad, seguridad social y uso adecuado de los elementos de protección.</t>
  </si>
  <si>
    <t>Lugar: UF4,  Seguimiento al cumplimiento del protocolo de Bioseguridad, seguridad social y uso adecuado de los elementos de protección.</t>
  </si>
  <si>
    <t>Lugar: UF 1, Socialización de los protocolos de bioseguridad para reactivación de obras a las comunidades del área de influencia del proyecto.</t>
  </si>
  <si>
    <t>Lugar: UF4, Socialización de los protocolos de bioseguridad para reactivación de obras a las comunidades del área de influencia del proyecto.</t>
  </si>
  <si>
    <t>Lugar: UF4, Socialización de los protocolos de bioseguridad para reactivación de obras a las comunidades del area de influencia del proyecto.</t>
  </si>
  <si>
    <t>23/04/2020-29/04/2020</t>
  </si>
  <si>
    <t>REMISORIO 115 EN RESPUESTA AL OFICIO 02-01-20200407001052</t>
  </si>
  <si>
    <t>La Interventoría dejó "NO OBJETADO" la modificación al Avalúo del Predio MAR1_UF2_154</t>
  </si>
  <si>
    <t>ENVÍO OFICIO EPS4G-0430-20 EN RESPUESTA AL OFICIO 02-01-20200408001054</t>
  </si>
  <si>
    <t>La Interventoría dejó en observación la modificación de la Ficha Predial del Predio MAR1_UF1_265</t>
  </si>
  <si>
    <t>REMISORIO 117 EN RESPUESTA AL OFICIO 02-01-20200408001059</t>
  </si>
  <si>
    <t>La Interventoría dejó en observación la modificación de la Ficha Predial del Predio MAR1_UF2_134B</t>
  </si>
  <si>
    <t>UF1 Y UF2</t>
  </si>
  <si>
    <t>COMITÉ DE PREVIA APROBACIÓN DE APÓRTES No.9, 10 y 11</t>
  </si>
  <si>
    <t>Se realizó COMITÉ DE PREVIA APROBACIÓN DE APORTES No.9, 10 y 11, se analizaron los Predios MAR1_UF1_031, MAR1_UF1_165, MAR1_UF2_010A, MAR1_UF2_014A, MAR1_UF2_023, MAR1_UF2_003A, MAR1_UF2_157</t>
  </si>
  <si>
    <t>REMISORIO 124 EN RESPUESTA AL OFICIO 02-01-20200316000834</t>
  </si>
  <si>
    <t>La Interventoría dejó en observación la modificación al Avalúo del Predio MAR1_UF2_043</t>
  </si>
  <si>
    <r>
      <rPr>
        <sz val="10"/>
        <color theme="1"/>
        <rFont val="Arial"/>
        <family val="2"/>
      </rPr>
      <t>Periodo:</t>
    </r>
    <r>
      <rPr>
        <b/>
        <sz val="10"/>
        <color theme="1"/>
        <rFont val="Arial"/>
        <family val="2"/>
      </rPr>
      <t xml:space="preserve"> </t>
    </r>
    <r>
      <rPr>
        <sz val="10"/>
        <color theme="1"/>
        <rFont val="Calibri"/>
        <family val="2"/>
        <scheme val="minor"/>
      </rPr>
      <t>Del 23 al 29 de abril de 2020</t>
    </r>
  </si>
  <si>
    <t>Aprobados</t>
  </si>
  <si>
    <t>No Aprobados</t>
  </si>
  <si>
    <t>Avalúos Preliminares Aprobados</t>
  </si>
  <si>
    <t>Avalúos Preliminares No Aprobados</t>
  </si>
  <si>
    <t>OBSERVACIONES: Se desafectó el Predio MAR1_UF2_134A con oficio 02-01-20200408001059 del 8/04/2020.</t>
  </si>
  <si>
    <t>Durante la presente semana se reciben los reportes de las operadoras con respecto a los incidentes y accidentes ocurridos en las unidades funcionales del proyecto, con quince (15) eventos, con un (1) Fallecido.
- Se reactiva el servicio de  los vehículos de operación túnel de occidente, en las vías concesionadas   y las bases de operación del túnel de occidente, se prestan los servicios de manera normal.
- No se puede realizar la revisión de los niveles de Monóxido de Carbono (CO) , así como los niveles de visibilidad del túnel de occidente.
- Se realiza inspección de teléfonos S.O.S. del Túnel de Occidente y los nichos de auxilio.</t>
  </si>
  <si>
    <t>Actividades de Operación ejecutadas en la Fase de Construcción
Semana 237</t>
  </si>
  <si>
    <r>
      <rPr>
        <sz val="11"/>
        <rFont val="Arial"/>
        <family val="2"/>
      </rPr>
      <t>Ruta Medellín - Santa Fe de Antioquia.
Unidad Funcional No 3.
- El Peaje de Aburra   PR45+300. Se encuentra en Operación Normal. sin cobro.
- Se realiza seguimiento a la zona inestable del PR45+000 y se observa que no presenta movimientos.
- Grua y Ambulancia disponibles.
- Construccion de galerias al interior de tunel.</t>
    </r>
    <r>
      <rPr>
        <sz val="11"/>
        <color rgb="FFFF0000"/>
        <rFont val="Arial"/>
        <family val="2"/>
      </rPr>
      <t xml:space="preserve">
</t>
    </r>
    <r>
      <rPr>
        <sz val="11"/>
        <rFont val="Arial"/>
        <family val="2"/>
      </rPr>
      <t>- Actividades Policía de Carreteras PR45+400.</t>
    </r>
  </si>
  <si>
    <r>
      <rPr>
        <sz val="11"/>
        <rFont val="Arial"/>
        <family val="2"/>
      </rPr>
      <t>Ruta Medellín - Santa Fe de Antioquia
Unidad Funcional No 1.
- Desvío entre el PR35+300 al PR37+600 sector de la Aldea, se encuentra transitable.</t>
    </r>
    <r>
      <rPr>
        <sz val="11"/>
        <color rgb="FFFF0000"/>
        <rFont val="Arial"/>
        <family val="2"/>
      </rPr>
      <t xml:space="preserve">
</t>
    </r>
    <r>
      <rPr>
        <sz val="11"/>
        <rFont val="Arial"/>
        <family val="2"/>
      </rPr>
      <t>- Zona Inestable PR34+900 sin movimiento.
- Se realiza control vehicular PR 30+400, 29+900 35+200 y 39+700.</t>
    </r>
  </si>
  <si>
    <t>Actividades de Operación ejecutadas en la Fase de Construcción
Semana 231</t>
  </si>
  <si>
    <t>Ruta Santa fé de Antioquia - Cañas gordas
Unidad Funcional No  2.2.
- Desvío de vía  en el PR60+300 para la ejecución de obras del Túnel del Toyo estado transitable. 
- Zona Inestable del PR97+500  se presenta caída de material.
- La Vía se Encuentra Transitable..
- Limpieza de Cunetas y Calzada PR90+000  PR 98+300
- Actividades Policía de Carreteras PR114+900.
- Construcción de Disipador y Gaviones PR73+050.
- Roceria PR90+000 al 104+600</t>
  </si>
  <si>
    <r>
      <rPr>
        <sz val="11"/>
        <rFont val="Arial"/>
        <family val="2"/>
      </rPr>
      <t>Ruta Santa Fé de Antioquia - Bolombolo
Unidad Funcional No 4.2.
- La Vía se Encuentra en Operación Normal.
- Limpieza de Cunetas y Calzada PR15+200 al 23+600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color theme="1"/>
        <rFont val="Arial"/>
        <family val="2"/>
      </rPr>
      <t>- Demarcacion PR5+000 al PR30+500.</t>
    </r>
    <r>
      <rPr>
        <sz val="11"/>
        <color rgb="FFFF0000"/>
        <rFont val="Arial"/>
        <family val="2"/>
      </rPr>
      <t xml:space="preserve">
</t>
    </r>
    <r>
      <rPr>
        <sz val="11"/>
        <color theme="1"/>
        <rFont val="Arial"/>
        <family val="2"/>
      </rPr>
      <t>- Instalacion de defensas metalicas PR 13+600.</t>
    </r>
  </si>
  <si>
    <t>Ruta Santa Fe de Antioquia - Bolombolo
Unidad Funcional No 4.1.
- Policia de transito en el PR 44+400. Puesto de control.
- La Vía se Encuentra en Operación Normal.</t>
  </si>
  <si>
    <t>UF4.2 - PR 6+900. DEMARCACION.</t>
  </si>
  <si>
    <t>UF 4.2 - PR 6+200. REFLECTOMETRIA .</t>
  </si>
  <si>
    <t>UF 4.2 - PR 20+200. LIMPIEZA DE CUNETAS.</t>
  </si>
  <si>
    <t>UF 4.2 - PR 13+600. INSTALACION DE DEFENSAS METALICAS.</t>
  </si>
  <si>
    <t>UF 4.1 - PR 44+400. POLICIA DE TRANSITO.</t>
  </si>
  <si>
    <t>UF1- PR 39+900.  SEÑALIZACION.</t>
  </si>
  <si>
    <t>UF 1 - PR 29+900. CONTROL VEHICULAR.</t>
  </si>
  <si>
    <t>UF 2.2 - PR 73+050. CONSTRUCCION DE DISCIPADOR.</t>
  </si>
  <si>
    <t>UF 2.2 - PR 101+800  .ROCERIA.</t>
  </si>
  <si>
    <t>UF 2.1 - PR 16+900. INSPECCION VIAL.</t>
  </si>
  <si>
    <t>UF 3 - PR 44+700. SALA DE CONTROL DEL TUNEL.</t>
  </si>
  <si>
    <t>Seguimiento PMA y PSM , inventario frentes de obra activos, actividas técnicas en ejecución, verificación y seguimiento implementación accesos frentes de obra, manejo de residuos, cruces ocupacionaes de cauce, manejo aguas superficiales, obras de conservación y restauración de la estabilidad geotécnica en sitios con y sin condiciones geotécnicas especiales, acopio de materiales, preparación y aplicación de concretos
Recopilación de información formato registro fotografico y diligenciamiento cuadro de seguimiento medidas ambientales implementadas en obra</t>
  </si>
  <si>
    <t>Respuesta comunicado 02-01-20200416001128 “Respuesta EPS4G-0287-20 relacionado con No conformidades del acopio temporal de material de excavación PK 24+850 UF 2.1”, con oficio EPS4G-0385-20 y radicado de recibido DEVIMAR R-01-01-20200422000711</t>
  </si>
  <si>
    <t>Requerimiento NO conformidades evidenciadas en los sitios de Ocupación de Cauce ubicados en 6 +800, PK 16+250 y PK 13+750 los cuales fueron autorizados para las actividades de Mejoramiento de la UF1y2.1, con oficio EPS4G-0387-20 y radicado de recibido DEVIMAR R-01-01-20200422000713</t>
  </si>
  <si>
    <t>Solicitud concepto MADS-DBBS solicitado por la ANI al Concesionario con radicado de salida 2019-605-0336567-1 del 24-10-2019 relacionado con aclarar si la rehabilitación ecológica, reposición de especies y restauración de áreas corresponden a medidas de compensación, con oficio EPS4G-0388-20 y radicado de recibido DEVIMAR, R-01-01-20200422000714</t>
  </si>
  <si>
    <t>Alcance comunicado EPS4G-0310-20 relacionado con la revisión de la información remitida con radicado 02-01-20200317000864 “copia de ICA #5 UF2.1 y de ICA#3 UF1y3 ajustado con lista de chequeo”, con oficio EPS4G-0389-20 y radicado de recibido DEVIMAR, R-01-01-20200422000716</t>
  </si>
  <si>
    <t xml:space="preserve"> UF2.1 y UF1</t>
  </si>
  <si>
    <t>Seguimiento estado de cumplimiento requerimientos generados por la supervisor ambiental de la ANI durante la visita realizada el 04-02-2020 a los sitios identificados como: ZODME 15, PK 6+400, 10+90,  20+600</t>
  </si>
  <si>
    <t>del 22/04/2020
al 23/04/2020</t>
  </si>
  <si>
    <t xml:space="preserve"> UF1</t>
  </si>
  <si>
    <t>Solicitud cumplimiento NO conformidades evidenciadas en el puente en construcción ubicado en el PK 20+700 D y el talud ubicado en el PK 22 + 500, con oficio EPS4G-0394-20 y radicado de recibido DEVIMAR R-01-01-20200423000729</t>
  </si>
  <si>
    <t>Respuesta comunicado D-02-01-20200422001195 del 20 de abril del 2020, con asunto “Respuesta a comunicado No EPS4G-0322-20 del 8 de abril de 2020. Revisión informe de cierre ambiental UF4, Anexo Ambiental Comunicado D-02-01-20200221000569 notificación Unidad Funcional 4, con oficio EPS4G-0395-20 y radicado de recibido DEVIMAR R-01-01-20200424000738</t>
  </si>
  <si>
    <t xml:space="preserve">Revisión y aprobación formato de tramites ambientales recibido de parte del Concesionario el 23-04-2020 vía correo electrónico </t>
  </si>
  <si>
    <t xml:space="preserve">Actualización estado obligaciones permisos de Aprovechamiento forestal, Levantamiento de veda Regional y ocupaciones de cauce otorgados para las actividdes de Mejoramiento en la UF1y2.1, en el formato de seguimiento de la Interventoría A-E4G-02 </t>
  </si>
  <si>
    <t>Los días 
24/04/2020,
25-04-2020
27-04-2020
28-04-2020</t>
  </si>
  <si>
    <t>Actualización  en el formato de seguimiento de la Interventoría A-E4G-02 del estado obligaciones permisos de Aprovechamiento forestal, Levantamiento de Veda Regional, Levantamiento de Veda nacional y Concesión de Aguas otorgados para las actividdes de Rehabilitación de la UF4 con la información recibida con radicado DEVIMAR D-02-01-20200422001195.</t>
  </si>
  <si>
    <t>del 25-04-2020  
al 27/04/2020</t>
  </si>
  <si>
    <t>Respuesta al comunicado 02-01-20200416001129 con asunto “Respuesta EPS4G-299-20 Seguimiento No conformidades observadas en los accesos a los frentes de obra activos en toda la UF1, planta trituradora PK 11+000 y lo puentes ubicados entre PK 6+240 y PK 9+120, , con oficio EPS4G-0409-20 y radicado de recibido DEVIMAR R-01-01-20200427000758</t>
  </si>
  <si>
    <t>Respuesta comunicado D-02-01-20200416001127 “Respuesta EPS4G026120 relacionado con No conformidades encontradas en el tramo comprendido entre los PK19+000 al PK 25+500 y el frente de obra ubicado en el PK 30+960, , con oficio EPS4G-0411-20 y radicado de recibido DEVIMAR R-01-01-20200427000758</t>
  </si>
  <si>
    <t>Reintegro recursos afectados en la Subcuenta ambiental asociados a la implementación de los planes de inversión del 1% en atención al memorando  ANI 20201010051153 del 24 de marzo de 2020, , con oficio EPS4G-0415-20 y radicado de recibido DEVIMAR R-01-01-20200427000758</t>
  </si>
  <si>
    <t>Alcance comunicado EPS4G-0340-20 relacionado con la revisión de la información remitida con radicado 02-01-20200401-000977 “copia de ICA #5 UF1y3, con oficio EPS4G-0419-20 y radicado de recibido DEVIMAR R-01-01-20200428000770</t>
  </si>
  <si>
    <t xml:space="preserve">Seguimiento en campo PMA PMA y protocolo de Bioseguridad en relación con medidas ambientales </t>
  </si>
  <si>
    <t>Envió correo electrónico a la Ingeniera Residente Ambiental de DEVIMAR relacionado con:
1. Informe de seguimiento ambiental realizado a los requerimientos generados por la supervisora ambienrtal de la ANI durante la visita del periodo de febrero.
2. Solicitud al Concesionario contar en en los frentes de obra activos con soportes que permitan evidenciar la ejecución de los mantenimientos propuestos  en el protocolo de bioseguridad para las USP y el envió semanal de los mismos y los soportes de manetnimiiento y disposición final emitido por el prestador del servicio.</t>
  </si>
  <si>
    <t xml:space="preserve">Elaboración de informe semanal </t>
  </si>
  <si>
    <r>
      <t xml:space="preserve">PMF-11
PK 0+600 box culvert (imágenes 1 y 2): </t>
    </r>
    <r>
      <rPr>
        <sz val="11"/>
        <rFont val="Calibri"/>
        <family val="2"/>
        <scheme val="minor"/>
      </rPr>
      <t>En el punto indicado se realiza la construcción de un box culvert, para garantizar el discurrir de las aguas pasantes además de  la conectividad del recurso entre los puntos de inicio y final de la obra hidráulica, el concesionario realizó montaje de una canal en plástico, cumpliendo con las actividades relacionadas con el manejo de aguas en los sitios de ocupación del cauce.</t>
    </r>
  </si>
  <si>
    <t xml:space="preserve">PMF-04
Puente PK 10+900 (imagen 3): el concesionario dispone de sitios temporales de acopio de los diferentes materiales de construcción, se encuentran debidamente señalizados y no obstaculizan el buen funcionamiento del frente de obra.
PMF- 10
PK (1+940 Imágenes 4 y 5) PK (5+200 imagen 6) :  los frentes de obra objeto de visita por parte de la interventoría cuentan con puntos de acopio temporal de residuos sólidos, estos son acumulados hasta alcanzar un volumen representativo para luego ser entregados a recicladores del área, se identificaron sitios de acumulación de residuos de demolición los cuales se disponen según la Resolución 472 del 28 de febrero de 2017 del MADS.
</t>
  </si>
  <si>
    <t xml:space="preserve">PMF-9 y PMF 10
PK (10+900 Imagen 7 y 10 ), (PK 1+940 imagen 9) PK (PK 4+550I Imagen 8): Para el manejo de aguas residuales domésticas el concesionario dispone de unidades sanitarias, a las cuales se le realiza el mantenimiento periódico de estas unidades a cargo de la empresa STAP ANTIOQUIA S.A.S.
El sitio cuenta con contenedores claramente identificados y rotulados los cuales son fácilmente identificables. 
</t>
  </si>
  <si>
    <t>PMF-10 
PK 1+940 (Imágenes 11 y 12), PK 5+200 (Imagen 13), PK 8+900 (Imagen 14) y ZODME 15 (PK 10 +900): Se observa la presencia de vertimientos de concreto pendientes de demolición y retiro por parte del concesionario y disposición según la Resolución 472 del 28 de febrero de 2017 del MADS.</t>
  </si>
  <si>
    <t xml:space="preserve">PMF-02
PK 4+550I A PK4+650I: El concesionario realizará la recolección de material de excavación que se encuentra obstruyendo las obras de drenaje, el cual será dispuestos en sitios autorizados para dicho fin.
</t>
  </si>
  <si>
    <t xml:space="preserve">PMF 10
PK 1+940 (Imagen 21), PK 5+200 I (Imagen 22): El  concesionario realiza la recolección y limpieza de áreas en los diferentes frentes de obra
</t>
  </si>
  <si>
    <r>
      <t xml:space="preserve">(PK 33+100)
PMF-7, PMF-8 y PMF 10
(imágenes 1 y 2): </t>
    </r>
    <r>
      <rPr>
        <sz val="11"/>
        <color theme="1"/>
        <rFont val="Calibri"/>
        <family val="2"/>
        <scheme val="minor"/>
      </rPr>
      <t xml:space="preserve">Para el manejo de aguas residuales domésticas el concesionario dispone de unidades sanitarias, a las cuales se le realiza el mantenimiento periódico de estas unidades a cargo de la empresa STAP ANTIOQUIA S.A.S.
El sitio cuenta con contenedores claramente identificados y rotulados los cuales son fácilmente identificables.
se identificaron sitios de lavado de mixer donde se retienen los sedimentos (imagen 11), los cuales luego de solidificarse se dispondrán según la Resolución 472 del 28 de febrero de 2017 del MADS.
Se observa la presencia de vertimientos de concreto pendientes de demolición y retiro por parte del concesionario y disposición según la Resolución 472 del 28 de febrero de 2017 del MADS.
</t>
    </r>
    <r>
      <rPr>
        <b/>
        <sz val="11"/>
        <color theme="1"/>
        <rFont val="Calibri"/>
        <family val="2"/>
        <scheme val="minor"/>
      </rPr>
      <t>PMF-04 y PMF 10
(imágenes 3 y 4)</t>
    </r>
    <r>
      <rPr>
        <sz val="11"/>
        <color theme="1"/>
        <rFont val="Calibri"/>
        <family val="2"/>
        <scheme val="minor"/>
      </rPr>
      <t xml:space="preserve">
El concesionario cuenta con un sitio de almacenamiento de sustancias químicas el cual se encuentra rodeado por un dique perimetral para contención en caso de derrame, además cuenta con un sistema de recuperación del mismo.
</t>
    </r>
    <r>
      <rPr>
        <b/>
        <sz val="11"/>
        <color theme="1"/>
        <rFont val="Calibri"/>
        <family val="2"/>
        <scheme val="minor"/>
      </rPr>
      <t xml:space="preserve">PMF-3
(Imágenes 5, 6, 7 y 8) </t>
    </r>
    <r>
      <rPr>
        <sz val="11"/>
        <color theme="1"/>
        <rFont val="Calibri"/>
        <family val="2"/>
        <scheme val="minor"/>
      </rPr>
      <t xml:space="preserve">los frentes de obra objeto de visita por parte de la interventoría cuentan con puntos de acopio temporal de residuos sólidos, estos son acumulados hasta alcanzar un volumen representativo para luego ser entregados a recicladores del área, 
</t>
    </r>
    <r>
      <rPr>
        <b/>
        <sz val="11"/>
        <color theme="1"/>
        <rFont val="Calibri"/>
        <family val="2"/>
        <scheme val="minor"/>
      </rPr>
      <t xml:space="preserve">PMF-01:
(Imágenes 9 y 10):
</t>
    </r>
    <r>
      <rPr>
        <sz val="11"/>
        <color theme="1"/>
        <rFont val="Calibri"/>
        <family val="2"/>
        <scheme val="minor"/>
      </rPr>
      <t xml:space="preserve">El concesionario realiza medidas de protección de los taludes con la  construcción de obras de drenaje acopladas a canales disipadores de energía,  además de drenes horizontales o de penetración para así de esta manera controlar la presión de poros en los taludes
</t>
    </r>
  </si>
  <si>
    <r>
      <rPr>
        <b/>
        <sz val="11"/>
        <color theme="1"/>
        <rFont val="Calibri"/>
        <family val="2"/>
        <scheme val="minor"/>
      </rPr>
      <t>PMF-7, PMF-8 y PMF 10</t>
    </r>
    <r>
      <rPr>
        <sz val="11"/>
        <color theme="1"/>
        <rFont val="Calibri"/>
        <family val="2"/>
        <scheme val="minor"/>
      </rPr>
      <t xml:space="preserve">
PK 33+600 D (imagen 13): En la zona se observo un sitio de lavado de mixer donde se retienen los sedimentos, los cuales luego de solidificarse se dispondrán según la Resolución 472 del 28 de febrero de 2017 del MADS.
(PK 33+400 D) (imágenes 16 y 17): Para el manejo de aguas residuales domésticas el concesionario dispone de unidades sanitarias, a las cuales se le realiza el mantenimiento periódico de estas unidades a cargo de la empresa STAP ANTIOQUIA S.A.S.
El sitio cuenta con contenedores claramente identificados y rotulados los cuales son fácilmente identificables. 
</t>
    </r>
    <r>
      <rPr>
        <b/>
        <sz val="11"/>
        <color theme="1"/>
        <rFont val="Calibri"/>
        <family val="2"/>
        <scheme val="minor"/>
      </rPr>
      <t>PMF-3</t>
    </r>
    <r>
      <rPr>
        <sz val="11"/>
        <color theme="1"/>
        <rFont val="Calibri"/>
        <family val="2"/>
        <scheme val="minor"/>
      </rPr>
      <t xml:space="preserve">
PK 33+500 D (imágenes 14 y 15), el concesionario dispone de sitios temporales de acopio de los diferentes materiales de construcción, se encuentran debidamente señalizados y no obstaculizan el buen funcionamiento del frente de obra.
</t>
    </r>
  </si>
  <si>
    <r>
      <t xml:space="preserve">PMF-6, PMF-10 y PMB 07
PK 31+200 D (Imagen 18) y PK 30+500 D (imagen 19): </t>
    </r>
    <r>
      <rPr>
        <sz val="11"/>
        <color theme="1"/>
        <rFont val="Calibri"/>
        <family val="2"/>
        <scheme val="minor"/>
      </rPr>
      <t>El concesionario realiza la limpieza de las obras de drenaje, para evitar el aporte de sedimentos a cuerpos de agua y por lo tanto cambios en la calidad físico química de esta.</t>
    </r>
  </si>
  <si>
    <r>
      <t xml:space="preserve">1. ÁREA AMBIENTAL:
CONCLUSIONES:
</t>
    </r>
    <r>
      <rPr>
        <sz val="11"/>
        <color theme="1"/>
        <rFont val="Arial"/>
        <family val="2"/>
      </rPr>
      <t>- Interventorìa realizó solicitud de reintegro de recursos afectados de la subcuenta para ejecuciòn de actividades de los planes de inversiòn del 1%, en atenciòn al memorando  ANI 20201010051153 del 24 de marzo de 2020. 
-Continua pendiente aprobación de los planes de rehabilitación ecológica asociados a los permisos de LVN 
- Se solicitó al concesioonario contar en campo con soportes que permitan evidenciar la ejecución de los mantenimientos propuestos para las USP en el protocolo de bioseguridad  en los frentes de obra activos
- Se encuentra en proceso la elaboración del concepto relacionado con la utilización de área remanentes para la adecuación del CAV solicitado en el acuerdo de SRRRC 525</t>
    </r>
    <r>
      <rPr>
        <b/>
        <sz val="11"/>
        <color theme="1"/>
        <rFont val="Arial"/>
        <family val="2"/>
      </rPr>
      <t xml:space="preserve">
RECOMENDACIONES,
</t>
    </r>
    <r>
      <rPr>
        <sz val="11"/>
        <color theme="1"/>
        <rFont val="Arial"/>
        <family val="2"/>
      </rPr>
      <t xml:space="preserve">
• 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</si>
  <si>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Aporte de riesgo compartido</t>
  </si>
  <si>
    <t>Enero-2020</t>
  </si>
  <si>
    <t>Febrero-2020</t>
  </si>
  <si>
    <t>Marzo-2020</t>
  </si>
  <si>
    <t>Interventoria y Supervisión</t>
  </si>
  <si>
    <t>Mar-2020</t>
  </si>
  <si>
    <t>incumplido por fecha. Los intereses fueron pagados en el 28 noviembre 2018 y se relaciona en la seccion de intereses.</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</si>
  <si>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</si>
  <si>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</si>
  <si>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</si>
  <si>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</si>
  <si>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</si>
  <si>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</si>
  <si>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</si>
  <si>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</si>
  <si>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</si>
  <si>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</si>
  <si>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</si>
  <si>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</si>
  <si>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</si>
  <si>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</si>
  <si>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</si>
  <si>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SUBTOTAL FONDEOS</t>
  </si>
  <si>
    <t>Sección intereses Ambiental</t>
  </si>
  <si>
    <t>Aporte intereses Giro 15</t>
  </si>
  <si>
    <t>aportes de interés rendimientos sep 2018</t>
  </si>
  <si>
    <t>pago de intereses de los meses saldo de julio 2019 y de los meses de agosto y sept 2019</t>
  </si>
  <si>
    <t>Aporte intereses Giro 32</t>
  </si>
  <si>
    <t>pago de intereses del  aporte 32</t>
  </si>
  <si>
    <t>SUBTOTAL INTERESES</t>
  </si>
  <si>
    <t>TOTAL AMBIENTAL</t>
  </si>
  <si>
    <t>Predios ll</t>
  </si>
  <si>
    <t>feb-2020</t>
  </si>
  <si>
    <t>Vigencias</t>
  </si>
  <si>
    <t>Notificacion verificacion de la unidad funcional 3,1C</t>
  </si>
  <si>
    <t>D-02-01-20200327-000931
D-02-01-20200406-001036</t>
  </si>
  <si>
    <t>27/03/2020
06/04/2020</t>
  </si>
  <si>
    <t>ENTREGA MODIFICACION DEL DISEÑO DE LA SEÑALIZACION DE LA UNIDAD FUNCIONAL 2,1</t>
  </si>
  <si>
    <t>D-02-01-20200430-001297</t>
  </si>
  <si>
    <t>ALCANCE AL OFICIO D0000344 EDIFICACION CCO VOL X. UNIDAD FUNCIONAL 3</t>
  </si>
  <si>
    <t>ENTREGA 18 DE SOLICITUDES DE INFORMACION DE ESPECIFICACIONES A ESTRUCTURA - RFI</t>
  </si>
  <si>
    <t>D-02-01-20200428-001275</t>
  </si>
  <si>
    <t>D-02-01-20200428-001265</t>
  </si>
  <si>
    <t>RESPUESTA A COMUNICACIÓN EPS4G-0367-20 REFERENTE A LA ENTREGA DEL DISEÑO ESTRUCTURAL ODT 209 K18+400 RETORNO SAN JERONIMO</t>
  </si>
  <si>
    <t>D-02-01-20200428-001266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</si>
</sst>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1"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9"/>
      <color indexed="81"/>
      <name val="Tahoma"/>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color rgb="FF000000"/>
      <name val="Arial"/>
      <family val="2"/>
    </font>
  </fonts>
  <fills count="21">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s>
  <borders count="6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thin">
        <color indexed="64"/>
      </left>
      <right style="medium">
        <color indexed="64"/>
      </right>
      <top/>
      <bottom style="thin">
        <color indexed="64"/>
      </bottom>
      <diagonal/>
    </border>
  </borders>
  <cellStyleXfs count="17">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8" fillId="0" borderId="0" applyNumberFormat="0" applyFill="0" applyBorder="0" applyAlignment="0" applyProtection="0"/>
    <xf numFmtId="0" fontId="2" fillId="0" borderId="0"/>
    <xf numFmtId="9" fontId="2" fillId="0" borderId="0" applyFont="0" applyFill="0" applyBorder="0" applyAlignment="0" applyProtection="0"/>
  </cellStyleXfs>
  <cellXfs count="1064">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1" fontId="20" fillId="17" borderId="18" xfId="0" applyNumberFormat="1" applyFont="1" applyFill="1" applyBorder="1" applyAlignment="1">
      <alignment vertical="center"/>
    </xf>
    <xf numFmtId="1" fontId="20" fillId="17" borderId="1" xfId="0" applyNumberFormat="1" applyFont="1" applyFill="1" applyBorder="1" applyAlignment="1">
      <alignment vertical="center"/>
    </xf>
    <xf numFmtId="1" fontId="20" fillId="0" borderId="1" xfId="0" applyNumberFormat="1" applyFont="1" applyBorder="1" applyAlignment="1">
      <alignment vertical="center"/>
    </xf>
    <xf numFmtId="1" fontId="20" fillId="0" borderId="28" xfId="0" applyNumberFormat="1" applyFont="1" applyBorder="1" applyAlignment="1">
      <alignment vertical="center"/>
    </xf>
    <xf numFmtId="1" fontId="20" fillId="0" borderId="11" xfId="0" applyNumberFormat="1" applyFont="1" applyBorder="1" applyAlignment="1">
      <alignment vertical="center"/>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29"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5"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5"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38" xfId="1" applyFont="1" applyBorder="1" applyAlignment="1">
      <alignment horizontal="center"/>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5" fillId="0" borderId="1" xfId="12" applyNumberFormat="1" applyFont="1" applyBorder="1" applyAlignment="1">
      <alignment horizontal="center" vertical="center"/>
    </xf>
    <xf numFmtId="0" fontId="43" fillId="0" borderId="8" xfId="12" applyFont="1" applyBorder="1" applyAlignment="1">
      <alignment vertical="center"/>
    </xf>
    <xf numFmtId="0" fontId="43" fillId="0" borderId="9" xfId="12" applyFont="1" applyBorder="1" applyAlignment="1">
      <alignment vertical="center"/>
    </xf>
    <xf numFmtId="0" fontId="43"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5" fillId="0" borderId="1" xfId="12" applyFont="1" applyBorder="1" applyAlignment="1">
      <alignment horizontal="center" vertical="center"/>
    </xf>
    <xf numFmtId="0" fontId="25" fillId="0" borderId="11" xfId="12" applyFont="1" applyBorder="1" applyAlignment="1">
      <alignment horizontal="center" vertical="center"/>
    </xf>
    <xf numFmtId="0" fontId="12" fillId="0" borderId="29" xfId="0" applyFont="1" applyBorder="1" applyAlignment="1">
      <alignment horizontal="center" vertical="center"/>
    </xf>
    <xf numFmtId="0" fontId="25" fillId="0" borderId="1" xfId="12" applyFont="1" applyBorder="1" applyAlignment="1">
      <alignment horizontal="center" vertical="center"/>
    </xf>
    <xf numFmtId="0" fontId="3" fillId="20" borderId="0" xfId="12" applyFont="1" applyFill="1" applyAlignment="1">
      <alignment horizontal="center" vertical="center" wrapText="1"/>
    </xf>
    <xf numFmtId="0" fontId="25" fillId="0" borderId="4" xfId="12" applyFont="1" applyBorder="1" applyAlignment="1">
      <alignment horizontal="center" vertical="center"/>
    </xf>
    <xf numFmtId="17" fontId="25" fillId="0" borderId="4" xfId="12" applyNumberFormat="1" applyFont="1" applyBorder="1" applyAlignment="1">
      <alignment horizontal="center" vertical="center"/>
    </xf>
    <xf numFmtId="0" fontId="45" fillId="0" borderId="1" xfId="15" applyFont="1" applyBorder="1" applyAlignment="1">
      <alignment horizontal="center" vertical="center" wrapText="1"/>
    </xf>
    <xf numFmtId="0" fontId="47" fillId="0" borderId="1" xfId="15" applyFont="1" applyBorder="1" applyAlignment="1">
      <alignment horizontal="center" vertical="center"/>
    </xf>
    <xf numFmtId="0" fontId="47" fillId="0" borderId="27" xfId="15" applyFont="1" applyBorder="1" applyAlignment="1">
      <alignment horizontal="center" vertical="center"/>
    </xf>
    <xf numFmtId="17" fontId="45" fillId="0" borderId="1" xfId="15" applyNumberFormat="1" applyFont="1" applyBorder="1" applyAlignment="1">
      <alignment horizontal="center"/>
    </xf>
    <xf numFmtId="0" fontId="47" fillId="0" borderId="1" xfId="15" applyFont="1" applyBorder="1" applyAlignment="1">
      <alignment horizontal="center"/>
    </xf>
    <xf numFmtId="0" fontId="47" fillId="0" borderId="27" xfId="15" applyFont="1" applyBorder="1" applyAlignment="1">
      <alignment horizontal="center"/>
    </xf>
    <xf numFmtId="0" fontId="48" fillId="0" borderId="22" xfId="15" applyFont="1" applyBorder="1"/>
    <xf numFmtId="0" fontId="48" fillId="0" borderId="0" xfId="15" applyFont="1" applyAlignment="1">
      <alignment vertical="center"/>
    </xf>
    <xf numFmtId="9" fontId="49"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9" fillId="0" borderId="1" xfId="16" applyFont="1" applyBorder="1" applyAlignment="1">
      <alignment horizontal="center" vertical="center" wrapText="1"/>
    </xf>
    <xf numFmtId="9" fontId="49" fillId="0" borderId="1" xfId="16" applyFont="1" applyBorder="1" applyAlignment="1">
      <alignment horizontal="center"/>
    </xf>
    <xf numFmtId="1" fontId="12" fillId="17" borderId="12" xfId="0" applyNumberFormat="1" applyFont="1" applyFill="1" applyBorder="1" applyAlignment="1">
      <alignment vertical="center"/>
    </xf>
    <xf numFmtId="9" fontId="49" fillId="0" borderId="28" xfId="16" applyFont="1" applyBorder="1" applyAlignment="1">
      <alignment horizontal="center"/>
    </xf>
    <xf numFmtId="0" fontId="13" fillId="12" borderId="13" xfId="0" applyFont="1" applyFill="1" applyBorder="1" applyAlignment="1">
      <alignment horizontal="center" vertical="center" textRotation="90" wrapText="1"/>
    </xf>
    <xf numFmtId="14" fontId="37" fillId="18" borderId="11" xfId="7" applyNumberFormat="1" applyFont="1" applyFill="1" applyBorder="1" applyAlignment="1">
      <alignment horizontal="center" vertical="center"/>
    </xf>
    <xf numFmtId="38" fontId="8" fillId="6" borderId="1" xfId="0" applyNumberFormat="1" applyFont="1" applyFill="1" applyBorder="1" applyAlignment="1">
      <alignment horizontal="center" vertical="center" wrapText="1"/>
    </xf>
    <xf numFmtId="0" fontId="5" fillId="0" borderId="24" xfId="0" applyFont="1" applyBorder="1"/>
    <xf numFmtId="0" fontId="0" fillId="0" borderId="0" xfId="12" applyFont="1"/>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xf>
    <xf numFmtId="38" fontId="7" fillId="6" borderId="1" xfId="0" applyNumberFormat="1" applyFont="1" applyFill="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2"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3" xfId="2" applyFont="1" applyBorder="1" applyAlignment="1">
      <alignment horizontal="center"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0" borderId="1" xfId="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3"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7" xfId="0" applyFont="1" applyBorder="1" applyAlignment="1">
      <alignment horizontal="center" vertical="center"/>
    </xf>
    <xf numFmtId="0" fontId="7" fillId="0" borderId="12" xfId="0" applyFont="1" applyBorder="1" applyAlignment="1">
      <alignment horizontal="center" vertical="center"/>
    </xf>
    <xf numFmtId="38" fontId="5" fillId="6" borderId="1" xfId="0" applyNumberFormat="1" applyFont="1" applyFill="1" applyBorder="1" applyAlignment="1">
      <alignment horizontal="justify" vertical="center" wrapText="1"/>
    </xf>
    <xf numFmtId="38" fontId="8" fillId="3" borderId="1"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8" fillId="0" borderId="3"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57" xfId="0" applyFont="1" applyBorder="1" applyAlignment="1">
      <alignment horizontal="center" vertical="center" wrapText="1"/>
    </xf>
    <xf numFmtId="0" fontId="7" fillId="0" borderId="12"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0" fontId="42"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9" xfId="0" applyFont="1" applyBorder="1" applyAlignment="1">
      <alignment horizontal="center" vertical="center" wrapText="1"/>
    </xf>
    <xf numFmtId="0" fontId="41" fillId="0" borderId="10"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0" borderId="1" xfId="0" applyFont="1" applyBorder="1" applyAlignment="1">
      <alignment horizontal="left"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0" xfId="0" applyFont="1" applyAlignment="1">
      <alignment horizontal="center" vertical="center" wrapText="1"/>
    </xf>
    <xf numFmtId="0" fontId="41" fillId="0" borderId="14" xfId="0" applyFont="1" applyBorder="1" applyAlignment="1">
      <alignment horizontal="center" vertical="center" wrapText="1"/>
    </xf>
    <xf numFmtId="0" fontId="7" fillId="0" borderId="0" xfId="0" applyFont="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5" fillId="6" borderId="1" xfId="0" applyNumberFormat="1"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7"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29"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 fillId="0" borderId="1" xfId="0" applyFont="1" applyBorder="1" applyAlignment="1">
      <alignment horizontal="center" vertical="center" wrapText="1"/>
    </xf>
    <xf numFmtId="0" fontId="24" fillId="0" borderId="1" xfId="0" applyFont="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5" fillId="6" borderId="37" xfId="0" applyFont="1" applyFill="1" applyBorder="1" applyAlignment="1">
      <alignment horizontal="center" vertical="center" wrapText="1"/>
    </xf>
    <xf numFmtId="0" fontId="5" fillId="6" borderId="59" xfId="0" applyFont="1" applyFill="1" applyBorder="1" applyAlignment="1">
      <alignment horizontal="center" vertical="center" wrapText="1"/>
    </xf>
    <xf numFmtId="0" fontId="5" fillId="6" borderId="38" xfId="0" applyFont="1" applyFill="1" applyBorder="1" applyAlignment="1">
      <alignment horizontal="center" vertical="center" wrapText="1"/>
    </xf>
    <xf numFmtId="0" fontId="24" fillId="0" borderId="4"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49" fontId="7" fillId="0" borderId="1" xfId="0" applyNumberFormat="1"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1" xfId="0" applyNumberFormat="1" applyFont="1" applyBorder="1" applyAlignment="1">
      <alignment horizontal="left"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3"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9" fontId="8" fillId="0" borderId="1" xfId="1"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7" fillId="0" borderId="2" xfId="0" applyFont="1" applyFill="1" applyBorder="1" applyAlignment="1">
      <alignment horizontal="left" vertical="center" wrapText="1"/>
    </xf>
    <xf numFmtId="0" fontId="7" fillId="0" borderId="4" xfId="0" applyFont="1" applyFill="1" applyBorder="1" applyAlignment="1">
      <alignment horizontal="left"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68" fontId="7" fillId="6" borderId="1" xfId="3" applyNumberFormat="1" applyFont="1" applyFill="1" applyBorder="1" applyAlignment="1">
      <alignment horizontal="center" vertical="center"/>
    </xf>
    <xf numFmtId="0" fontId="8" fillId="4" borderId="1" xfId="0"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7" fillId="0" borderId="1" xfId="2"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7" xfId="0" applyFont="1" applyFill="1" applyBorder="1" applyAlignment="1">
      <alignment horizontal="center" vertical="center" textRotation="90"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3" xfId="0" applyFont="1" applyBorder="1" applyAlignment="1">
      <alignment horizontal="center" vertical="center"/>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20" fillId="0" borderId="52" xfId="0" applyFont="1" applyBorder="1" applyAlignment="1">
      <alignment horizontal="left" vertical="center" wrapText="1"/>
    </xf>
    <xf numFmtId="0" fontId="20" fillId="0" borderId="20" xfId="0" applyFont="1" applyBorder="1" applyAlignment="1">
      <alignment horizontal="left" vertical="center" wrapText="1"/>
    </xf>
    <xf numFmtId="0" fontId="20" fillId="0" borderId="51" xfId="0" applyFont="1" applyBorder="1" applyAlignment="1">
      <alignment horizontal="left" vertical="center" wrapText="1"/>
    </xf>
    <xf numFmtId="0" fontId="20" fillId="0" borderId="2" xfId="0" applyFont="1" applyBorder="1" applyAlignment="1">
      <alignment horizontal="center" vertical="center"/>
    </xf>
    <xf numFmtId="0" fontId="20" fillId="0" borderId="26" xfId="0" applyFont="1" applyBorder="1" applyAlignment="1">
      <alignment horizontal="center" vertical="center"/>
    </xf>
    <xf numFmtId="0" fontId="20"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7" xfId="0" applyFont="1" applyBorder="1" applyAlignment="1">
      <alignment horizontal="center" vertical="center"/>
    </xf>
    <xf numFmtId="0" fontId="12" fillId="0" borderId="54" xfId="0" applyFont="1" applyBorder="1" applyAlignment="1">
      <alignment horizontal="center" vertical="center"/>
    </xf>
    <xf numFmtId="0" fontId="20" fillId="0" borderId="0" xfId="0" applyFont="1" applyAlignment="1">
      <alignment horizontal="left" vertical="top"/>
    </xf>
    <xf numFmtId="0" fontId="20" fillId="0" borderId="2" xfId="0" applyFont="1" applyBorder="1" applyAlignment="1">
      <alignment horizontal="center" vertical="center" wrapText="1"/>
    </xf>
    <xf numFmtId="0" fontId="20" fillId="0" borderId="26" xfId="0" applyFont="1" applyBorder="1" applyAlignment="1">
      <alignment horizontal="center" vertical="center" wrapText="1"/>
    </xf>
    <xf numFmtId="0" fontId="49" fillId="0" borderId="36" xfId="15" applyFont="1" applyBorder="1" applyAlignment="1">
      <alignment horizontal="left" vertical="center" wrapText="1"/>
    </xf>
    <xf numFmtId="0" fontId="49" fillId="0" borderId="43" xfId="15" applyFont="1" applyBorder="1" applyAlignment="1">
      <alignment horizontal="left" vertical="center" wrapText="1"/>
    </xf>
    <xf numFmtId="0" fontId="49" fillId="0" borderId="53" xfId="15" applyFont="1" applyBorder="1" applyAlignment="1">
      <alignment horizontal="left" vertical="center" wrapText="1"/>
    </xf>
    <xf numFmtId="0" fontId="49" fillId="0" borderId="50" xfId="15" applyFont="1" applyBorder="1" applyAlignment="1">
      <alignment horizontal="left" vertical="center" wrapText="1"/>
    </xf>
    <xf numFmtId="0" fontId="12" fillId="0" borderId="64" xfId="0" applyFont="1" applyBorder="1" applyAlignment="1">
      <alignment horizontal="center" vertical="center"/>
    </xf>
    <xf numFmtId="0" fontId="12" fillId="0" borderId="62"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8" fillId="0" borderId="59" xfId="15" applyFont="1" applyBorder="1" applyAlignment="1">
      <alignment horizontal="center" vertical="center"/>
    </xf>
    <xf numFmtId="0" fontId="48" fillId="0" borderId="54"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5" xfId="0" applyFont="1" applyBorder="1" applyAlignment="1">
      <alignment horizontal="center" vertical="center"/>
    </xf>
    <xf numFmtId="0" fontId="12" fillId="0" borderId="18" xfId="0" applyFont="1" applyBorder="1" applyAlignment="1">
      <alignment horizontal="center" vertical="center"/>
    </xf>
    <xf numFmtId="0" fontId="12" fillId="0" borderId="39"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8" xfId="0" applyNumberFormat="1" applyFont="1" applyBorder="1" applyAlignment="1">
      <alignment horizontal="center" vertical="center"/>
    </xf>
    <xf numFmtId="1" fontId="12" fillId="0" borderId="49"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4" xfId="0" applyFont="1" applyBorder="1" applyAlignment="1">
      <alignment horizontal="center" vertical="center"/>
    </xf>
    <xf numFmtId="0" fontId="20" fillId="0" borderId="55" xfId="0" applyFont="1" applyBorder="1" applyAlignment="1">
      <alignment horizontal="left" vertical="center" wrapText="1"/>
    </xf>
    <xf numFmtId="0" fontId="20" fillId="0" borderId="56" xfId="0" applyFont="1" applyBorder="1" applyAlignment="1">
      <alignment horizontal="left" vertical="center" wrapText="1"/>
    </xf>
    <xf numFmtId="0" fontId="20" fillId="0" borderId="2" xfId="0" applyFont="1" applyBorder="1" applyAlignment="1">
      <alignment horizontal="left" vertical="center" wrapText="1"/>
    </xf>
    <xf numFmtId="0" fontId="20" fillId="0" borderId="26" xfId="0" applyFont="1" applyBorder="1" applyAlignment="1">
      <alignment horizontal="left" vertical="center" wrapText="1"/>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44" xfId="15" applyFont="1" applyBorder="1" applyAlignment="1">
      <alignment horizontal="center" vertical="center"/>
    </xf>
    <xf numFmtId="0" fontId="45" fillId="0" borderId="9" xfId="15" applyFont="1" applyBorder="1" applyAlignment="1">
      <alignment horizontal="center" vertical="center"/>
    </xf>
    <xf numFmtId="0" fontId="45" fillId="0" borderId="33" xfId="15" applyFont="1" applyBorder="1" applyAlignment="1">
      <alignment horizontal="center" vertical="center"/>
    </xf>
    <xf numFmtId="0" fontId="6" fillId="0" borderId="42" xfId="0" applyFont="1" applyBorder="1" applyAlignment="1">
      <alignment horizontal="center"/>
    </xf>
    <xf numFmtId="0" fontId="6" fillId="0" borderId="43"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32" xfId="0" applyFont="1" applyBorder="1" applyAlignment="1">
      <alignment horizontal="center"/>
    </xf>
    <xf numFmtId="0" fontId="12" fillId="0" borderId="21" xfId="0" applyFont="1" applyBorder="1" applyAlignment="1">
      <alignment horizontal="center"/>
    </xf>
    <xf numFmtId="0" fontId="12" fillId="0" borderId="33"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6" fillId="0" borderId="45" xfId="15" applyFont="1" applyBorder="1" applyAlignment="1">
      <alignment horizontal="center" vertical="center"/>
    </xf>
    <xf numFmtId="0" fontId="46" fillId="0" borderId="6" xfId="15" applyFont="1" applyBorder="1" applyAlignment="1">
      <alignment horizontal="center" vertical="center"/>
    </xf>
    <xf numFmtId="0" fontId="46" fillId="0" borderId="7" xfId="15" applyFont="1" applyBorder="1" applyAlignment="1">
      <alignment horizontal="center" vertical="center"/>
    </xf>
    <xf numFmtId="0" fontId="46" fillId="0" borderId="44" xfId="15" applyFont="1" applyBorder="1" applyAlignment="1">
      <alignment horizontal="center" vertical="center"/>
    </xf>
    <xf numFmtId="0" fontId="46" fillId="0" borderId="9" xfId="15" applyFont="1" applyBorder="1" applyAlignment="1">
      <alignment horizontal="center" vertical="center"/>
    </xf>
    <xf numFmtId="0" fontId="46" fillId="0" borderId="10" xfId="15" applyFont="1" applyBorder="1" applyAlignment="1">
      <alignment horizontal="center" vertical="center"/>
    </xf>
    <xf numFmtId="0" fontId="12" fillId="0" borderId="13" xfId="0" applyFont="1" applyBorder="1" applyAlignment="1">
      <alignment horizontal="center" vertical="center"/>
    </xf>
    <xf numFmtId="0" fontId="12" fillId="0" borderId="0" xfId="0" applyFont="1" applyAlignment="1">
      <alignment horizontal="center" vertical="center"/>
    </xf>
    <xf numFmtId="0" fontId="12" fillId="0" borderId="14"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41" xfId="0" applyFont="1" applyBorder="1" applyAlignment="1">
      <alignment horizontal="center" vertical="center"/>
    </xf>
    <xf numFmtId="0" fontId="12" fillId="0" borderId="65" xfId="0" applyFont="1" applyBorder="1" applyAlignment="1">
      <alignment horizontal="center" vertical="center"/>
    </xf>
    <xf numFmtId="0" fontId="47" fillId="0" borderId="45" xfId="15" applyFont="1" applyBorder="1" applyAlignment="1">
      <alignment horizontal="center" vertical="center"/>
    </xf>
    <xf numFmtId="0" fontId="47" fillId="0" borderId="7" xfId="15" applyFont="1" applyBorder="1" applyAlignment="1">
      <alignment horizontal="center" vertical="center"/>
    </xf>
    <xf numFmtId="0" fontId="47" fillId="0" borderId="44" xfId="15" applyFont="1" applyBorder="1" applyAlignment="1">
      <alignment horizontal="center" vertical="center"/>
    </xf>
    <xf numFmtId="0" fontId="47" fillId="0" borderId="10" xfId="15" applyFont="1" applyBorder="1" applyAlignment="1">
      <alignment horizontal="center" vertical="center"/>
    </xf>
    <xf numFmtId="173" fontId="47" fillId="0" borderId="11" xfId="15" applyNumberFormat="1" applyFont="1" applyBorder="1" applyAlignment="1">
      <alignment horizontal="center" vertical="center"/>
    </xf>
    <xf numFmtId="173" fontId="47" fillId="0" borderId="12" xfId="15" applyNumberFormat="1" applyFont="1" applyBorder="1" applyAlignment="1">
      <alignment horizontal="center" vertical="center"/>
    </xf>
    <xf numFmtId="0" fontId="47" fillId="0" borderId="11" xfId="15" applyFont="1" applyBorder="1" applyAlignment="1">
      <alignment horizontal="center" vertical="center"/>
    </xf>
    <xf numFmtId="0" fontId="47" fillId="0" borderId="12" xfId="15" applyFont="1" applyBorder="1" applyAlignment="1">
      <alignment horizontal="center" vertical="center"/>
    </xf>
    <xf numFmtId="0" fontId="47" fillId="0" borderId="5" xfId="15" applyFont="1" applyBorder="1" applyAlignment="1">
      <alignment horizontal="center" vertical="center"/>
    </xf>
    <xf numFmtId="0" fontId="47" fillId="0" borderId="8" xfId="15" applyFont="1" applyBorder="1" applyAlignment="1">
      <alignment horizontal="center" vertical="center"/>
    </xf>
    <xf numFmtId="1" fontId="12" fillId="0" borderId="37" xfId="0" applyNumberFormat="1" applyFont="1" applyBorder="1" applyAlignment="1">
      <alignment horizontal="center" vertical="center"/>
    </xf>
    <xf numFmtId="1" fontId="12" fillId="0" borderId="38" xfId="0" applyNumberFormat="1" applyFont="1" applyBorder="1" applyAlignment="1">
      <alignment horizontal="center" vertical="center"/>
    </xf>
    <xf numFmtId="0" fontId="47" fillId="0" borderId="63" xfId="15" applyFont="1" applyBorder="1" applyAlignment="1">
      <alignment horizontal="center" vertical="center"/>
    </xf>
    <xf numFmtId="0" fontId="47" fillId="0" borderId="3" xfId="15" applyFont="1" applyBorder="1" applyAlignment="1">
      <alignment horizontal="center" vertical="center"/>
    </xf>
    <xf numFmtId="0" fontId="47" fillId="0" borderId="26" xfId="15" applyFont="1" applyBorder="1" applyAlignment="1">
      <alignment horizontal="center" vertical="center"/>
    </xf>
    <xf numFmtId="0" fontId="12" fillId="0" borderId="45" xfId="0" applyFont="1" applyBorder="1" applyAlignment="1">
      <alignment horizontal="center" vertical="center"/>
    </xf>
    <xf numFmtId="0" fontId="12" fillId="0" borderId="7" xfId="0" applyFont="1" applyBorder="1" applyAlignment="1">
      <alignment horizontal="center" vertical="center"/>
    </xf>
    <xf numFmtId="0" fontId="12" fillId="0" borderId="44"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8" fillId="0" borderId="2" xfId="14" applyNumberFormat="1" applyBorder="1" applyAlignment="1">
      <alignment horizontal="right" wrapText="1"/>
    </xf>
    <xf numFmtId="169" fontId="38"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0" fontId="20" fillId="0" borderId="2" xfId="0" applyFont="1" applyBorder="1" applyAlignment="1">
      <alignment vertical="center" wrapText="1"/>
    </xf>
    <xf numFmtId="0" fontId="20"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6" fillId="0" borderId="17" xfId="12" applyFont="1" applyBorder="1" applyAlignment="1">
      <alignment horizontal="center" vertical="center"/>
    </xf>
    <xf numFmtId="0" fontId="36" fillId="0" borderId="15" xfId="12" applyFont="1" applyBorder="1" applyAlignment="1">
      <alignment horizontal="center" vertical="center"/>
    </xf>
    <xf numFmtId="0" fontId="36" fillId="0" borderId="16" xfId="12" applyFont="1" applyBorder="1" applyAlignment="1">
      <alignment horizontal="center" vertical="center"/>
    </xf>
    <xf numFmtId="0" fontId="36" fillId="0" borderId="22" xfId="12" applyFont="1" applyBorder="1" applyAlignment="1">
      <alignment horizontal="center" vertical="center"/>
    </xf>
    <xf numFmtId="0" fontId="36" fillId="0" borderId="0" xfId="12" applyFont="1" applyAlignment="1">
      <alignment horizontal="center" vertical="center"/>
    </xf>
    <xf numFmtId="0" fontId="36" fillId="0" borderId="21" xfId="12" applyFont="1" applyBorder="1" applyAlignment="1">
      <alignment horizontal="center" vertical="center"/>
    </xf>
    <xf numFmtId="0" fontId="28" fillId="0" borderId="17" xfId="12" applyFont="1" applyBorder="1" applyAlignment="1">
      <alignment horizontal="center" vertical="center"/>
    </xf>
    <xf numFmtId="0" fontId="28" fillId="0" borderId="15" xfId="12" applyFont="1" applyBorder="1" applyAlignment="1">
      <alignment horizontal="center" vertical="center"/>
    </xf>
    <xf numFmtId="0" fontId="28" fillId="0" borderId="16" xfId="12" applyFont="1" applyBorder="1" applyAlignment="1">
      <alignment horizontal="center" vertical="center"/>
    </xf>
    <xf numFmtId="0" fontId="28" fillId="0" borderId="22" xfId="12" applyFont="1" applyBorder="1" applyAlignment="1">
      <alignment horizontal="center" vertical="center"/>
    </xf>
    <xf numFmtId="0" fontId="28" fillId="0" borderId="0" xfId="12" applyFont="1" applyAlignment="1">
      <alignment horizontal="center" vertical="center"/>
    </xf>
    <xf numFmtId="0" fontId="28"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4" fillId="0" borderId="2" xfId="12" applyNumberFormat="1" applyFont="1" applyBorder="1" applyAlignment="1">
      <alignment horizontal="center" vertical="center"/>
    </xf>
    <xf numFmtId="0" fontId="34" fillId="0" borderId="3" xfId="12" applyFont="1" applyBorder="1" applyAlignment="1">
      <alignment horizontal="center" vertical="center"/>
    </xf>
    <xf numFmtId="0" fontId="34" fillId="0" borderId="4" xfId="12" applyFont="1" applyBorder="1" applyAlignment="1">
      <alignment horizontal="center" vertical="center"/>
    </xf>
    <xf numFmtId="0" fontId="43" fillId="0" borderId="45" xfId="12" applyFont="1" applyBorder="1" applyAlignment="1">
      <alignment horizontal="center" vertical="center"/>
    </xf>
    <xf numFmtId="0" fontId="43" fillId="0" borderId="6" xfId="12" applyFont="1" applyBorder="1" applyAlignment="1">
      <alignment horizontal="center" vertical="center"/>
    </xf>
    <xf numFmtId="0" fontId="43" fillId="0" borderId="7" xfId="12" applyFont="1" applyBorder="1" applyAlignment="1">
      <alignment horizontal="center" vertical="center"/>
    </xf>
    <xf numFmtId="0" fontId="43" fillId="0" borderId="44" xfId="12" applyFont="1" applyBorder="1" applyAlignment="1">
      <alignment horizontal="center" vertical="center"/>
    </xf>
    <xf numFmtId="0" fontId="43" fillId="0" borderId="9" xfId="12" applyFont="1" applyBorder="1" applyAlignment="1">
      <alignment horizontal="center" vertical="center"/>
    </xf>
    <xf numFmtId="0" fontId="43" fillId="0" borderId="10" xfId="12" applyFont="1" applyBorder="1" applyAlignment="1">
      <alignment horizontal="center" vertical="center"/>
    </xf>
    <xf numFmtId="49" fontId="26" fillId="0" borderId="1" xfId="12" applyNumberFormat="1" applyFont="1" applyBorder="1" applyAlignment="1">
      <alignment horizontal="center" vertical="center" shrinkToFit="1"/>
    </xf>
    <xf numFmtId="49" fontId="26" fillId="0" borderId="27" xfId="12" applyNumberFormat="1" applyFont="1" applyBorder="1" applyAlignment="1">
      <alignment horizontal="center" vertical="center" shrinkToFit="1"/>
    </xf>
    <xf numFmtId="14" fontId="3" fillId="0" borderId="2" xfId="12" applyNumberFormat="1" applyFont="1" applyBorder="1" applyAlignment="1">
      <alignment horizontal="center" vertical="center"/>
    </xf>
    <xf numFmtId="0" fontId="27" fillId="14" borderId="35" xfId="7" applyFont="1" applyFill="1" applyBorder="1" applyAlignment="1">
      <alignment horizontal="center" vertical="center" wrapText="1"/>
    </xf>
    <xf numFmtId="0" fontId="27" fillId="14" borderId="18" xfId="7" applyFont="1" applyFill="1" applyBorder="1" applyAlignment="1">
      <alignment horizontal="center" vertical="center" wrapText="1"/>
    </xf>
    <xf numFmtId="0" fontId="27" fillId="14" borderId="19" xfId="7" applyFont="1" applyFill="1" applyBorder="1" applyAlignment="1">
      <alignment horizontal="center" vertical="center" wrapText="1"/>
    </xf>
    <xf numFmtId="0" fontId="27" fillId="14" borderId="39" xfId="7" applyFont="1" applyFill="1" applyBorder="1" applyAlignment="1">
      <alignment horizontal="center" vertical="center" wrapText="1"/>
    </xf>
    <xf numFmtId="0" fontId="27" fillId="14" borderId="28" xfId="7" applyFont="1" applyFill="1" applyBorder="1" applyAlignment="1">
      <alignment horizontal="center" vertical="center" wrapText="1"/>
    </xf>
    <xf numFmtId="0" fontId="27" fillId="14" borderId="29" xfId="7" applyFont="1" applyFill="1" applyBorder="1" applyAlignment="1">
      <alignment horizontal="center" vertical="center" wrapText="1"/>
    </xf>
    <xf numFmtId="0" fontId="27" fillId="14" borderId="1" xfId="7" applyFont="1" applyFill="1" applyBorder="1" applyAlignment="1">
      <alignment horizontal="center" vertical="center" wrapText="1"/>
    </xf>
    <xf numFmtId="0" fontId="27" fillId="20" borderId="15" xfId="12" applyFont="1" applyFill="1" applyBorder="1" applyAlignment="1">
      <alignment horizontal="center" vertical="center" wrapText="1"/>
    </xf>
    <xf numFmtId="0" fontId="27" fillId="20" borderId="16" xfId="12" applyFont="1" applyFill="1" applyBorder="1" applyAlignment="1">
      <alignment horizontal="center" vertical="center" wrapText="1"/>
    </xf>
    <xf numFmtId="0" fontId="27" fillId="20" borderId="24" xfId="12" applyFont="1" applyFill="1" applyBorder="1" applyAlignment="1">
      <alignment horizontal="center" vertical="center" wrapText="1"/>
    </xf>
    <xf numFmtId="0" fontId="27"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3" fillId="0" borderId="22" xfId="12" applyFont="1" applyBorder="1" applyAlignment="1">
      <alignment horizontal="center" vertical="center"/>
    </xf>
    <xf numFmtId="0" fontId="43" fillId="0" borderId="0" xfId="12" applyFont="1" applyAlignment="1">
      <alignment horizontal="center" vertical="center"/>
    </xf>
    <xf numFmtId="0" fontId="43" fillId="0" borderId="14" xfId="12" applyFont="1" applyBorder="1" applyAlignment="1">
      <alignment horizontal="center" vertical="center"/>
    </xf>
    <xf numFmtId="49" fontId="26" fillId="0" borderId="11" xfId="12" applyNumberFormat="1" applyFont="1" applyBorder="1" applyAlignment="1">
      <alignment horizontal="center" vertical="center" shrinkToFit="1"/>
    </xf>
    <xf numFmtId="49" fontId="26" fillId="0" borderId="41" xfId="12" applyNumberFormat="1" applyFont="1" applyBorder="1" applyAlignment="1">
      <alignment horizontal="center" vertical="center" shrinkToFit="1"/>
    </xf>
    <xf numFmtId="0" fontId="43" fillId="0" borderId="60" xfId="12" applyFont="1" applyBorder="1" applyAlignment="1">
      <alignment horizontal="center" vertical="center"/>
    </xf>
    <xf numFmtId="0" fontId="43" fillId="0" borderId="61" xfId="12" applyFont="1" applyBorder="1" applyAlignment="1">
      <alignment horizontal="center" vertical="center"/>
    </xf>
    <xf numFmtId="0" fontId="43" fillId="0" borderId="62"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13"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11"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9"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36" fillId="0" borderId="23" xfId="12" applyFont="1" applyBorder="1" applyAlignment="1">
      <alignment horizontal="center" vertical="center"/>
    </xf>
    <xf numFmtId="0" fontId="36" fillId="0" borderId="24" xfId="12" applyFont="1" applyBorder="1" applyAlignment="1">
      <alignment horizontal="center" vertical="center"/>
    </xf>
    <xf numFmtId="0" fontId="36" fillId="0" borderId="25" xfId="12" applyFont="1" applyBorder="1" applyAlignment="1">
      <alignment horizontal="center" vertical="center"/>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7" fillId="18" borderId="2" xfId="7" applyNumberFormat="1" applyFont="1" applyFill="1" applyBorder="1" applyAlignment="1">
      <alignment horizontal="center" vertical="center"/>
    </xf>
    <xf numFmtId="14" fontId="37" fillId="18" borderId="3" xfId="7" applyNumberFormat="1" applyFont="1" applyFill="1" applyBorder="1" applyAlignment="1">
      <alignment horizontal="center" vertical="center"/>
    </xf>
    <xf numFmtId="14" fontId="37" fillId="18" borderId="4" xfId="7" applyNumberFormat="1" applyFont="1" applyFill="1" applyBorder="1" applyAlignment="1">
      <alignment horizontal="center" vertical="center"/>
    </xf>
    <xf numFmtId="0" fontId="43" fillId="0" borderId="17" xfId="12" applyFont="1" applyBorder="1" applyAlignment="1">
      <alignment horizontal="center" vertical="center"/>
    </xf>
    <xf numFmtId="0" fontId="43" fillId="0" borderId="15" xfId="12" applyFont="1" applyBorder="1" applyAlignment="1">
      <alignment horizontal="center" vertical="center"/>
    </xf>
    <xf numFmtId="0" fontId="43" fillId="0" borderId="16" xfId="12" applyFont="1" applyBorder="1" applyAlignment="1">
      <alignment horizontal="center" vertical="center"/>
    </xf>
    <xf numFmtId="0" fontId="43" fillId="0" borderId="23" xfId="12" applyFont="1" applyBorder="1" applyAlignment="1">
      <alignment horizontal="center" vertical="center"/>
    </xf>
    <xf numFmtId="0" fontId="43" fillId="0" borderId="24" xfId="12" applyFont="1" applyBorder="1" applyAlignment="1">
      <alignment horizontal="center" vertical="center"/>
    </xf>
    <xf numFmtId="0" fontId="43" fillId="0" borderId="25" xfId="12" applyFont="1" applyBorder="1" applyAlignment="1">
      <alignment horizontal="center" vertical="center"/>
    </xf>
    <xf numFmtId="0" fontId="27" fillId="20" borderId="17" xfId="12" applyFont="1" applyFill="1" applyBorder="1" applyAlignment="1">
      <alignment horizontal="center" vertical="center" wrapText="1"/>
    </xf>
    <xf numFmtId="0" fontId="27" fillId="20" borderId="23" xfId="12" applyFont="1" applyFill="1" applyBorder="1" applyAlignment="1">
      <alignment horizontal="center" vertical="center" wrapText="1"/>
    </xf>
    <xf numFmtId="0" fontId="0" fillId="6" borderId="46" xfId="12" applyFont="1" applyFill="1" applyBorder="1" applyAlignment="1">
      <alignment horizontal="justify" vertical="top" wrapText="1"/>
    </xf>
    <xf numFmtId="0" fontId="2" fillId="6" borderId="40" xfId="12" applyFill="1" applyBorder="1" applyAlignment="1">
      <alignment horizontal="justify" vertical="top" wrapText="1"/>
    </xf>
    <xf numFmtId="0" fontId="2" fillId="6" borderId="47" xfId="12" applyFill="1" applyBorder="1" applyAlignment="1">
      <alignment horizontal="justify" vertical="top" wrapText="1"/>
    </xf>
    <xf numFmtId="0" fontId="25" fillId="14" borderId="22" xfId="12" applyFont="1" applyFill="1" applyBorder="1" applyAlignment="1">
      <alignment horizontal="center" vertical="center" wrapText="1"/>
    </xf>
    <xf numFmtId="0" fontId="25" fillId="14" borderId="0" xfId="12" applyFont="1" applyFill="1" applyAlignment="1">
      <alignment horizontal="center" vertical="center" wrapText="1"/>
    </xf>
    <xf numFmtId="0" fontId="25" fillId="14" borderId="21" xfId="12" applyFont="1" applyFill="1" applyBorder="1" applyAlignment="1">
      <alignment horizontal="center" vertical="center" wrapText="1"/>
    </xf>
    <xf numFmtId="0" fontId="25" fillId="14" borderId="23" xfId="12" applyFont="1" applyFill="1" applyBorder="1" applyAlignment="1">
      <alignment horizontal="center" vertical="center" wrapText="1"/>
    </xf>
    <xf numFmtId="0" fontId="25" fillId="14" borderId="24" xfId="12" applyFont="1" applyFill="1" applyBorder="1" applyAlignment="1">
      <alignment horizontal="center" vertical="center" wrapText="1"/>
    </xf>
    <xf numFmtId="0" fontId="25"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7" fillId="6" borderId="46" xfId="12" applyFont="1" applyFill="1" applyBorder="1" applyAlignment="1">
      <alignment horizontal="justify" vertical="top" wrapText="1"/>
    </xf>
    <xf numFmtId="0" fontId="27" fillId="6" borderId="40" xfId="12" applyFont="1" applyFill="1" applyBorder="1" applyAlignment="1">
      <alignment horizontal="justify" vertical="top" wrapText="1"/>
    </xf>
    <xf numFmtId="0" fontId="27" fillId="6" borderId="47" xfId="12" applyFont="1" applyFill="1" applyBorder="1" applyAlignment="1">
      <alignment horizontal="justify" vertical="top" wrapText="1"/>
    </xf>
    <xf numFmtId="17" fontId="25" fillId="0" borderId="9" xfId="12" applyNumberFormat="1" applyFont="1" applyBorder="1" applyAlignment="1">
      <alignment horizontal="center" vertical="center"/>
    </xf>
    <xf numFmtId="17" fontId="25" fillId="0" borderId="10" xfId="12" applyNumberFormat="1" applyFont="1" applyBorder="1" applyAlignment="1">
      <alignment horizontal="center" vertical="center"/>
    </xf>
    <xf numFmtId="0" fontId="43" fillId="0" borderId="58" xfId="12" applyFont="1" applyBorder="1" applyAlignment="1">
      <alignment horizontal="center" vertical="center"/>
    </xf>
    <xf numFmtId="0" fontId="25" fillId="6" borderId="46" xfId="12" applyFont="1" applyFill="1" applyBorder="1" applyAlignment="1">
      <alignment horizontal="justify" vertical="top" wrapText="1"/>
    </xf>
    <xf numFmtId="0" fontId="43" fillId="0" borderId="5" xfId="12" applyFont="1" applyBorder="1" applyAlignment="1">
      <alignment horizontal="center" vertical="center"/>
    </xf>
    <xf numFmtId="0" fontId="25" fillId="0" borderId="6" xfId="12" applyFont="1" applyBorder="1" applyAlignment="1">
      <alignment horizontal="center" vertical="center"/>
    </xf>
    <xf numFmtId="0" fontId="25" fillId="0" borderId="7" xfId="12" applyFont="1" applyBorder="1" applyAlignment="1">
      <alignment horizontal="center" vertical="center"/>
    </xf>
    <xf numFmtId="0" fontId="3" fillId="6" borderId="46" xfId="12" applyFont="1" applyFill="1" applyBorder="1" applyAlignment="1">
      <alignment horizontal="justify" vertical="top" wrapText="1"/>
    </xf>
    <xf numFmtId="0" fontId="7" fillId="18" borderId="1" xfId="2" applyFont="1" applyFill="1" applyBorder="1" applyAlignment="1">
      <alignment horizontal="center" vertical="center"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9"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1" fillId="0" borderId="0" xfId="0" applyFont="1" applyAlignment="1">
      <alignment wrapText="1"/>
    </xf>
    <xf numFmtId="169" fontId="3" fillId="0" borderId="1" xfId="0" applyNumberFormat="1" applyFont="1" applyBorder="1" applyAlignment="1">
      <alignment horizontal="righ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169" fontId="3" fillId="0" borderId="1" xfId="0" applyNumberFormat="1" applyFont="1" applyBorder="1" applyAlignment="1">
      <alignment wrapText="1"/>
    </xf>
    <xf numFmtId="0" fontId="18" fillId="0" borderId="1" xfId="2" applyFont="1" applyBorder="1" applyAlignment="1">
      <alignment horizontal="center" wrapText="1"/>
    </xf>
    <xf numFmtId="0" fontId="12" fillId="0" borderId="1" xfId="0" applyFont="1" applyBorder="1" applyAlignment="1">
      <alignment horizontal="center" wrapText="1"/>
    </xf>
    <xf numFmtId="38" fontId="18" fillId="0" borderId="1" xfId="2" applyNumberFormat="1" applyFont="1" applyBorder="1" applyAlignment="1">
      <alignment horizontal="center" wrapText="1"/>
    </xf>
    <xf numFmtId="176" fontId="21" fillId="0" borderId="1" xfId="0" applyNumberFormat="1" applyFont="1" applyBorder="1" applyAlignment="1">
      <alignment wrapText="1"/>
    </xf>
    <xf numFmtId="0" fontId="12" fillId="0" borderId="1" xfId="0" applyFont="1" applyBorder="1" applyAlignment="1">
      <alignment wrapText="1"/>
    </xf>
    <xf numFmtId="15" fontId="18" fillId="0" borderId="1" xfId="2" applyNumberFormat="1" applyFont="1" applyBorder="1" applyAlignment="1">
      <alignment wrapText="1"/>
    </xf>
    <xf numFmtId="176" fontId="18" fillId="0" borderId="3" xfId="5" applyNumberFormat="1" applyFont="1" applyBorder="1" applyAlignment="1">
      <alignment wrapText="1"/>
    </xf>
    <xf numFmtId="171" fontId="50" fillId="16" borderId="1" xfId="0" applyNumberFormat="1" applyFont="1" applyFill="1" applyBorder="1" applyAlignment="1">
      <alignment horizontal="right" wrapText="1"/>
    </xf>
    <xf numFmtId="49" fontId="18" fillId="0" borderId="1" xfId="5" applyNumberFormat="1" applyFont="1" applyBorder="1" applyAlignment="1">
      <alignment horizontal="right"/>
    </xf>
    <xf numFmtId="176" fontId="18" fillId="0" borderId="2" xfId="5" applyNumberFormat="1" applyFont="1" applyBorder="1" applyAlignment="1">
      <alignment wrapText="1"/>
    </xf>
    <xf numFmtId="176" fontId="18" fillId="0" borderId="4" xfId="5" applyNumberFormat="1" applyFont="1" applyBorder="1" applyAlignment="1">
      <alignment wrapText="1"/>
    </xf>
    <xf numFmtId="14" fontId="7" fillId="0" borderId="1" xfId="0" applyNumberFormat="1" applyFont="1" applyBorder="1" applyAlignment="1">
      <alignment horizontal="center" vertical="center" wrapText="1"/>
    </xf>
  </cellXfs>
  <cellStyles count="17">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7" xfId="13" xr:uid="{00000000-0005-0000-0000-00000D000000}"/>
    <cellStyle name="Normal 3 9" xfId="7" xr:uid="{00000000-0005-0000-0000-00000E000000}"/>
    <cellStyle name="Porcentaje" xfId="1" builtinId="5"/>
    <cellStyle name="Porcentaje 3" xfId="16" xr:uid="{00000000-0005-0000-0000-000010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(Formato!$F$229:$G$229,Formato!$H$229:$I$229)</c:f>
              <c:strCache>
                <c:ptCount val="3"/>
                <c:pt idx="0">
                  <c:v>Programado</c:v>
                </c:pt>
                <c:pt idx="2">
                  <c:v>Ejecutado</c:v>
                </c:pt>
              </c:strCache>
            </c:strRef>
          </c:cat>
          <c:val>
            <c:numRef>
              <c:f>(Formato!$F$230:$G$230,Formato!$H$230:$I$230)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586834144"/>
        <c:axId val="-586836320"/>
      </c:barChart>
      <c:catAx>
        <c:axId val="-5868341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86836320"/>
        <c:crosses val="autoZero"/>
        <c:auto val="0"/>
        <c:lblAlgn val="ctr"/>
        <c:lblOffset val="100"/>
        <c:tickMarkSkip val="1"/>
        <c:noMultiLvlLbl val="0"/>
      </c:catAx>
      <c:valAx>
        <c:axId val="-5868363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868341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(Formato!$E$172:$F$172,Formato!$G$172:$H$172)</c:f>
              <c:strCache>
                <c:ptCount val="3"/>
                <c:pt idx="0">
                  <c:v>Programado</c:v>
                </c:pt>
                <c:pt idx="2">
                  <c:v>Ejecutado</c:v>
                </c:pt>
              </c:strCache>
            </c:strRef>
          </c:cat>
          <c:val>
            <c:numRef>
              <c:f>(Formato!$E$173:$F$173,Formato!$G$173:$H$173)</c:f>
              <c:numCache>
                <c:formatCode>0.00%</c:formatCode>
                <c:ptCount val="4"/>
                <c:pt idx="0">
                  <c:v>0.53620000000000001</c:v>
                </c:pt>
                <c:pt idx="2">
                  <c:v>0.65080000000000005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586839584"/>
        <c:axId val="-586839040"/>
      </c:barChart>
      <c:catAx>
        <c:axId val="-5868395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86839040"/>
        <c:crosses val="autoZero"/>
        <c:auto val="0"/>
        <c:lblAlgn val="ctr"/>
        <c:lblOffset val="100"/>
        <c:tickMarkSkip val="1"/>
        <c:noMultiLvlLbl val="0"/>
      </c:catAx>
      <c:valAx>
        <c:axId val="-586839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8683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(Formato!$F$201:$G$201,Formato!$H$201:$I$201)</c:f>
              <c:strCache>
                <c:ptCount val="3"/>
                <c:pt idx="0">
                  <c:v>Programado</c:v>
                </c:pt>
                <c:pt idx="2">
                  <c:v>Ejecutado</c:v>
                </c:pt>
              </c:strCache>
            </c:strRef>
          </c:cat>
          <c:val>
            <c:numRef>
              <c:f>(Formato!$F$202:$G$202,Formato!$H$202:$I$202)</c:f>
              <c:numCache>
                <c:formatCode>0.00%</c:formatCode>
                <c:ptCount val="4"/>
                <c:pt idx="0">
                  <c:v>0.48049999999999998</c:v>
                </c:pt>
                <c:pt idx="2">
                  <c:v>0.55000000000000004</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586837408"/>
        <c:axId val="-647077792"/>
      </c:barChart>
      <c:catAx>
        <c:axId val="-586837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47077792"/>
        <c:crosses val="autoZero"/>
        <c:auto val="0"/>
        <c:lblAlgn val="ctr"/>
        <c:lblOffset val="100"/>
        <c:tickMarkSkip val="1"/>
        <c:noMultiLvlLbl val="0"/>
      </c:catAx>
      <c:valAx>
        <c:axId val="-6470777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86837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(Formato!$E$244:$F$244,Formato!$G$244:$H$244)</c:f>
              <c:strCache>
                <c:ptCount val="3"/>
                <c:pt idx="0">
                  <c:v>Programado</c:v>
                </c:pt>
                <c:pt idx="2">
                  <c:v>Ejecutado</c:v>
                </c:pt>
              </c:strCache>
            </c:strRef>
          </c:cat>
          <c:val>
            <c:numRef>
              <c:f>(Formato!$E$245:$F$245,Formato!$G$245:$H$245)</c:f>
              <c:numCache>
                <c:formatCode>0.00%</c:formatCode>
                <c:ptCount val="4"/>
                <c:pt idx="0">
                  <c:v>0.63539999999999996</c:v>
                </c:pt>
                <c:pt idx="2">
                  <c:v>0.68189999999999995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647072352"/>
        <c:axId val="-647078880"/>
      </c:barChart>
      <c:catAx>
        <c:axId val="-6470723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47078880"/>
        <c:crosses val="autoZero"/>
        <c:auto val="0"/>
        <c:lblAlgn val="ctr"/>
        <c:lblOffset val="100"/>
        <c:tickMarkSkip val="1"/>
        <c:noMultiLvlLbl val="0"/>
      </c:catAx>
      <c:valAx>
        <c:axId val="-6470788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470723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(Formato!$F$262:$G$262,Formato!$H$262:$I$262)</c:f>
              <c:strCache>
                <c:ptCount val="3"/>
                <c:pt idx="0">
                  <c:v>Programado</c:v>
                </c:pt>
                <c:pt idx="2">
                  <c:v>Ejecutado</c:v>
                </c:pt>
              </c:strCache>
            </c:strRef>
          </c:cat>
          <c:val>
            <c:numRef>
              <c:f>(Formato!$F$263:$G$263,Formato!$H$280:$I$280)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647074528"/>
        <c:axId val="-647078336"/>
      </c:barChart>
      <c:catAx>
        <c:axId val="-6470745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47078336"/>
        <c:crosses val="autoZero"/>
        <c:auto val="0"/>
        <c:lblAlgn val="ctr"/>
        <c:lblOffset val="100"/>
        <c:tickMarkSkip val="1"/>
        <c:noMultiLvlLbl val="0"/>
      </c:catAx>
      <c:valAx>
        <c:axId val="-647078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47074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Formato!$B$160:$D$165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Formato!$H$160:$H$165</c:f>
              <c:numCache>
                <c:formatCode>0.00%</c:formatCode>
                <c:ptCount val="6"/>
                <c:pt idx="0">
                  <c:v>0.65080000000000005</c:v>
                </c:pt>
                <c:pt idx="1">
                  <c:v>0.55000000000000004</c:v>
                </c:pt>
                <c:pt idx="2" formatCode="0%">
                  <c:v>1</c:v>
                </c:pt>
                <c:pt idx="3">
                  <c:v>0.68189999999999995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647073984"/>
        <c:axId val="-647076704"/>
      </c:barChart>
      <c:catAx>
        <c:axId val="-6470739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47076704"/>
        <c:crosses val="autoZero"/>
        <c:auto val="1"/>
        <c:lblAlgn val="ctr"/>
        <c:lblOffset val="100"/>
        <c:noMultiLvlLbl val="0"/>
      </c:catAx>
      <c:valAx>
        <c:axId val="-6470767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470739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eg"/><Relationship Id="rId3" Type="http://schemas.openxmlformats.org/officeDocument/2006/relationships/image" Target="../media/image7.jpeg"/><Relationship Id="rId7" Type="http://schemas.openxmlformats.org/officeDocument/2006/relationships/image" Target="../media/image11.jpg"/><Relationship Id="rId12" Type="http://schemas.openxmlformats.org/officeDocument/2006/relationships/image" Target="../media/image1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15.jpeg"/><Relationship Id="rId5" Type="http://schemas.openxmlformats.org/officeDocument/2006/relationships/image" Target="../media/image9.jpeg"/><Relationship Id="rId10" Type="http://schemas.openxmlformats.org/officeDocument/2006/relationships/image" Target="../media/image14.jpeg"/><Relationship Id="rId4" Type="http://schemas.openxmlformats.org/officeDocument/2006/relationships/image" Target="../media/image8.jpeg"/><Relationship Id="rId9"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34.jpeg"/><Relationship Id="rId3" Type="http://schemas.openxmlformats.org/officeDocument/2006/relationships/image" Target="../media/image24.jpeg"/><Relationship Id="rId7" Type="http://schemas.openxmlformats.org/officeDocument/2006/relationships/image" Target="../media/image28.jpeg"/><Relationship Id="rId12" Type="http://schemas.openxmlformats.org/officeDocument/2006/relationships/image" Target="../media/image33.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7.jpeg"/><Relationship Id="rId11" Type="http://schemas.openxmlformats.org/officeDocument/2006/relationships/image" Target="../media/image32.emf"/><Relationship Id="rId5" Type="http://schemas.openxmlformats.org/officeDocument/2006/relationships/image" Target="../media/image26.jpe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 Id="rId14"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1.jpeg"/><Relationship Id="rId13" Type="http://schemas.openxmlformats.org/officeDocument/2006/relationships/image" Target="../media/image46.jpeg"/><Relationship Id="rId18" Type="http://schemas.openxmlformats.org/officeDocument/2006/relationships/image" Target="../media/image51.jpeg"/><Relationship Id="rId26" Type="http://schemas.openxmlformats.org/officeDocument/2006/relationships/image" Target="../media/image59.jpeg"/><Relationship Id="rId3" Type="http://schemas.openxmlformats.org/officeDocument/2006/relationships/image" Target="../media/image36.jpeg"/><Relationship Id="rId21" Type="http://schemas.openxmlformats.org/officeDocument/2006/relationships/image" Target="../media/image54.jpeg"/><Relationship Id="rId7" Type="http://schemas.openxmlformats.org/officeDocument/2006/relationships/image" Target="../media/image40.jpeg"/><Relationship Id="rId12" Type="http://schemas.openxmlformats.org/officeDocument/2006/relationships/image" Target="../media/image45.jpeg"/><Relationship Id="rId17" Type="http://schemas.openxmlformats.org/officeDocument/2006/relationships/image" Target="../media/image50.jpeg"/><Relationship Id="rId25" Type="http://schemas.openxmlformats.org/officeDocument/2006/relationships/image" Target="../media/image58.jpeg"/><Relationship Id="rId2" Type="http://schemas.openxmlformats.org/officeDocument/2006/relationships/image" Target="../media/image4.png"/><Relationship Id="rId16" Type="http://schemas.openxmlformats.org/officeDocument/2006/relationships/image" Target="../media/image49.jpeg"/><Relationship Id="rId20" Type="http://schemas.openxmlformats.org/officeDocument/2006/relationships/image" Target="../media/image53.jpeg"/><Relationship Id="rId29" Type="http://schemas.openxmlformats.org/officeDocument/2006/relationships/image" Target="../media/image62.jpeg"/><Relationship Id="rId1" Type="http://schemas.openxmlformats.org/officeDocument/2006/relationships/image" Target="../media/image6.jpeg"/><Relationship Id="rId6" Type="http://schemas.openxmlformats.org/officeDocument/2006/relationships/image" Target="../media/image39.jpeg"/><Relationship Id="rId11" Type="http://schemas.openxmlformats.org/officeDocument/2006/relationships/image" Target="../media/image44.jpeg"/><Relationship Id="rId24" Type="http://schemas.openxmlformats.org/officeDocument/2006/relationships/image" Target="../media/image57.jpeg"/><Relationship Id="rId5" Type="http://schemas.openxmlformats.org/officeDocument/2006/relationships/image" Target="../media/image38.jpeg"/><Relationship Id="rId15" Type="http://schemas.openxmlformats.org/officeDocument/2006/relationships/image" Target="../media/image48.jpeg"/><Relationship Id="rId23" Type="http://schemas.openxmlformats.org/officeDocument/2006/relationships/image" Target="../media/image56.jpeg"/><Relationship Id="rId28" Type="http://schemas.openxmlformats.org/officeDocument/2006/relationships/image" Target="../media/image61.jpeg"/><Relationship Id="rId10" Type="http://schemas.openxmlformats.org/officeDocument/2006/relationships/image" Target="../media/image43.jpeg"/><Relationship Id="rId19" Type="http://schemas.openxmlformats.org/officeDocument/2006/relationships/image" Target="../media/image52.jpeg"/><Relationship Id="rId31" Type="http://schemas.openxmlformats.org/officeDocument/2006/relationships/image" Target="../media/image64.jpeg"/><Relationship Id="rId4" Type="http://schemas.openxmlformats.org/officeDocument/2006/relationships/image" Target="../media/image37.jpeg"/><Relationship Id="rId9" Type="http://schemas.openxmlformats.org/officeDocument/2006/relationships/image" Target="../media/image42.jpeg"/><Relationship Id="rId14" Type="http://schemas.openxmlformats.org/officeDocument/2006/relationships/image" Target="../media/image47.jpeg"/><Relationship Id="rId22" Type="http://schemas.openxmlformats.org/officeDocument/2006/relationships/image" Target="../media/image55.jpeg"/><Relationship Id="rId27" Type="http://schemas.openxmlformats.org/officeDocument/2006/relationships/image" Target="../media/image60.jpeg"/><Relationship Id="rId30" Type="http://schemas.openxmlformats.org/officeDocument/2006/relationships/image" Target="../media/image63.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0.jpeg"/><Relationship Id="rId13" Type="http://schemas.openxmlformats.org/officeDocument/2006/relationships/image" Target="../media/image75.jpeg"/><Relationship Id="rId18" Type="http://schemas.openxmlformats.org/officeDocument/2006/relationships/image" Target="../media/image80.jpeg"/><Relationship Id="rId26" Type="http://schemas.openxmlformats.org/officeDocument/2006/relationships/image" Target="../media/image88.jpeg"/><Relationship Id="rId39" Type="http://schemas.openxmlformats.org/officeDocument/2006/relationships/image" Target="../media/image101.jpeg"/><Relationship Id="rId3" Type="http://schemas.openxmlformats.org/officeDocument/2006/relationships/image" Target="../media/image65.jpeg"/><Relationship Id="rId21" Type="http://schemas.openxmlformats.org/officeDocument/2006/relationships/image" Target="../media/image83.jpeg"/><Relationship Id="rId34" Type="http://schemas.openxmlformats.org/officeDocument/2006/relationships/image" Target="../media/image96.jpeg"/><Relationship Id="rId7" Type="http://schemas.openxmlformats.org/officeDocument/2006/relationships/image" Target="../media/image69.jpeg"/><Relationship Id="rId12" Type="http://schemas.openxmlformats.org/officeDocument/2006/relationships/image" Target="../media/image74.jpeg"/><Relationship Id="rId17" Type="http://schemas.openxmlformats.org/officeDocument/2006/relationships/image" Target="../media/image79.jpeg"/><Relationship Id="rId25" Type="http://schemas.openxmlformats.org/officeDocument/2006/relationships/image" Target="../media/image87.jpeg"/><Relationship Id="rId33" Type="http://schemas.openxmlformats.org/officeDocument/2006/relationships/image" Target="../media/image95.jpeg"/><Relationship Id="rId38" Type="http://schemas.openxmlformats.org/officeDocument/2006/relationships/image" Target="../media/image100.jpeg"/><Relationship Id="rId2" Type="http://schemas.openxmlformats.org/officeDocument/2006/relationships/image" Target="../media/image4.png"/><Relationship Id="rId16" Type="http://schemas.openxmlformats.org/officeDocument/2006/relationships/image" Target="../media/image78.jpeg"/><Relationship Id="rId20" Type="http://schemas.openxmlformats.org/officeDocument/2006/relationships/image" Target="../media/image82.jpeg"/><Relationship Id="rId29" Type="http://schemas.openxmlformats.org/officeDocument/2006/relationships/image" Target="../media/image91.jpeg"/><Relationship Id="rId1" Type="http://schemas.openxmlformats.org/officeDocument/2006/relationships/image" Target="../media/image6.jpeg"/><Relationship Id="rId6" Type="http://schemas.openxmlformats.org/officeDocument/2006/relationships/image" Target="../media/image68.jpeg"/><Relationship Id="rId11" Type="http://schemas.openxmlformats.org/officeDocument/2006/relationships/image" Target="../media/image73.jpeg"/><Relationship Id="rId24" Type="http://schemas.openxmlformats.org/officeDocument/2006/relationships/image" Target="../media/image86.jpeg"/><Relationship Id="rId32" Type="http://schemas.openxmlformats.org/officeDocument/2006/relationships/image" Target="../media/image94.jpeg"/><Relationship Id="rId37" Type="http://schemas.openxmlformats.org/officeDocument/2006/relationships/image" Target="../media/image99.jpeg"/><Relationship Id="rId40" Type="http://schemas.openxmlformats.org/officeDocument/2006/relationships/image" Target="../media/image102.jpeg"/><Relationship Id="rId5" Type="http://schemas.openxmlformats.org/officeDocument/2006/relationships/image" Target="../media/image67.jpeg"/><Relationship Id="rId15" Type="http://schemas.openxmlformats.org/officeDocument/2006/relationships/image" Target="../media/image77.jpeg"/><Relationship Id="rId23" Type="http://schemas.openxmlformats.org/officeDocument/2006/relationships/image" Target="../media/image85.jpeg"/><Relationship Id="rId28" Type="http://schemas.openxmlformats.org/officeDocument/2006/relationships/image" Target="../media/image90.jpeg"/><Relationship Id="rId36" Type="http://schemas.openxmlformats.org/officeDocument/2006/relationships/image" Target="../media/image98.jpeg"/><Relationship Id="rId10" Type="http://schemas.openxmlformats.org/officeDocument/2006/relationships/image" Target="../media/image72.jpeg"/><Relationship Id="rId19" Type="http://schemas.openxmlformats.org/officeDocument/2006/relationships/image" Target="../media/image81.jpeg"/><Relationship Id="rId31" Type="http://schemas.openxmlformats.org/officeDocument/2006/relationships/image" Target="../media/image93.jpeg"/><Relationship Id="rId4" Type="http://schemas.openxmlformats.org/officeDocument/2006/relationships/image" Target="../media/image66.jpeg"/><Relationship Id="rId9" Type="http://schemas.openxmlformats.org/officeDocument/2006/relationships/image" Target="../media/image71.jpeg"/><Relationship Id="rId14" Type="http://schemas.openxmlformats.org/officeDocument/2006/relationships/image" Target="../media/image76.jpeg"/><Relationship Id="rId22" Type="http://schemas.openxmlformats.org/officeDocument/2006/relationships/image" Target="../media/image84.jpeg"/><Relationship Id="rId27" Type="http://schemas.openxmlformats.org/officeDocument/2006/relationships/image" Target="../media/image89.jpeg"/><Relationship Id="rId30" Type="http://schemas.openxmlformats.org/officeDocument/2006/relationships/image" Target="../media/image92.jpeg"/><Relationship Id="rId35" Type="http://schemas.openxmlformats.org/officeDocument/2006/relationships/image" Target="../media/image9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8.jpeg"/><Relationship Id="rId13" Type="http://schemas.openxmlformats.org/officeDocument/2006/relationships/image" Target="../media/image113.jpeg"/><Relationship Id="rId3" Type="http://schemas.openxmlformats.org/officeDocument/2006/relationships/image" Target="../media/image103.jpeg"/><Relationship Id="rId7" Type="http://schemas.openxmlformats.org/officeDocument/2006/relationships/image" Target="../media/image107.jpeg"/><Relationship Id="rId12" Type="http://schemas.openxmlformats.org/officeDocument/2006/relationships/image" Target="../media/image112.jpeg"/><Relationship Id="rId2" Type="http://schemas.openxmlformats.org/officeDocument/2006/relationships/image" Target="../media/image17.png"/><Relationship Id="rId1" Type="http://schemas.openxmlformats.org/officeDocument/2006/relationships/image" Target="../media/image6.jpeg"/><Relationship Id="rId6" Type="http://schemas.openxmlformats.org/officeDocument/2006/relationships/image" Target="../media/image106.jpeg"/><Relationship Id="rId11" Type="http://schemas.openxmlformats.org/officeDocument/2006/relationships/image" Target="../media/image111.jpeg"/><Relationship Id="rId5" Type="http://schemas.openxmlformats.org/officeDocument/2006/relationships/image" Target="../media/image105.jpeg"/><Relationship Id="rId10" Type="http://schemas.openxmlformats.org/officeDocument/2006/relationships/image" Target="../media/image110.jpeg"/><Relationship Id="rId4" Type="http://schemas.openxmlformats.org/officeDocument/2006/relationships/image" Target="../media/image104.jpeg"/><Relationship Id="rId9" Type="http://schemas.openxmlformats.org/officeDocument/2006/relationships/image" Target="../media/image109.jpeg"/><Relationship Id="rId14" Type="http://schemas.openxmlformats.org/officeDocument/2006/relationships/image" Target="../media/image114.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1.png"/><Relationship Id="rId13" Type="http://schemas.openxmlformats.org/officeDocument/2006/relationships/image" Target="../media/image126.png"/><Relationship Id="rId18" Type="http://schemas.openxmlformats.org/officeDocument/2006/relationships/image" Target="../media/image131.png"/><Relationship Id="rId3" Type="http://schemas.openxmlformats.org/officeDocument/2006/relationships/image" Target="../media/image116.png"/><Relationship Id="rId21" Type="http://schemas.openxmlformats.org/officeDocument/2006/relationships/image" Target="../media/image134.png"/><Relationship Id="rId7" Type="http://schemas.openxmlformats.org/officeDocument/2006/relationships/image" Target="../media/image120.png"/><Relationship Id="rId12" Type="http://schemas.openxmlformats.org/officeDocument/2006/relationships/image" Target="../media/image125.png"/><Relationship Id="rId17" Type="http://schemas.openxmlformats.org/officeDocument/2006/relationships/image" Target="../media/image130.png"/><Relationship Id="rId2" Type="http://schemas.openxmlformats.org/officeDocument/2006/relationships/image" Target="../media/image115.png"/><Relationship Id="rId16" Type="http://schemas.openxmlformats.org/officeDocument/2006/relationships/image" Target="../media/image129.png"/><Relationship Id="rId20" Type="http://schemas.openxmlformats.org/officeDocument/2006/relationships/image" Target="../media/image133.png"/><Relationship Id="rId1" Type="http://schemas.openxmlformats.org/officeDocument/2006/relationships/image" Target="../media/image6.jpeg"/><Relationship Id="rId6" Type="http://schemas.openxmlformats.org/officeDocument/2006/relationships/image" Target="../media/image119.png"/><Relationship Id="rId11" Type="http://schemas.openxmlformats.org/officeDocument/2006/relationships/image" Target="../media/image124.png"/><Relationship Id="rId24" Type="http://schemas.openxmlformats.org/officeDocument/2006/relationships/image" Target="../media/image137.png"/><Relationship Id="rId5" Type="http://schemas.openxmlformats.org/officeDocument/2006/relationships/image" Target="../media/image118.png"/><Relationship Id="rId15" Type="http://schemas.openxmlformats.org/officeDocument/2006/relationships/image" Target="../media/image128.png"/><Relationship Id="rId23" Type="http://schemas.openxmlformats.org/officeDocument/2006/relationships/image" Target="../media/image136.png"/><Relationship Id="rId10" Type="http://schemas.openxmlformats.org/officeDocument/2006/relationships/image" Target="../media/image123.png"/><Relationship Id="rId19" Type="http://schemas.openxmlformats.org/officeDocument/2006/relationships/image" Target="../media/image132.png"/><Relationship Id="rId4" Type="http://schemas.openxmlformats.org/officeDocument/2006/relationships/image" Target="../media/image117.png"/><Relationship Id="rId9" Type="http://schemas.openxmlformats.org/officeDocument/2006/relationships/image" Target="../media/image122.png"/><Relationship Id="rId14" Type="http://schemas.openxmlformats.org/officeDocument/2006/relationships/image" Target="../media/image127.png"/><Relationship Id="rId22" Type="http://schemas.openxmlformats.org/officeDocument/2006/relationships/image" Target="../media/image13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43.png"/><Relationship Id="rId13" Type="http://schemas.openxmlformats.org/officeDocument/2006/relationships/image" Target="../media/image148.png"/><Relationship Id="rId18" Type="http://schemas.openxmlformats.org/officeDocument/2006/relationships/image" Target="../media/image153.png"/><Relationship Id="rId3" Type="http://schemas.openxmlformats.org/officeDocument/2006/relationships/image" Target="../media/image138.png"/><Relationship Id="rId21" Type="http://schemas.openxmlformats.org/officeDocument/2006/relationships/image" Target="../media/image156.png"/><Relationship Id="rId7" Type="http://schemas.openxmlformats.org/officeDocument/2006/relationships/image" Target="../media/image142.png"/><Relationship Id="rId12" Type="http://schemas.openxmlformats.org/officeDocument/2006/relationships/image" Target="../media/image147.png"/><Relationship Id="rId17" Type="http://schemas.openxmlformats.org/officeDocument/2006/relationships/image" Target="../media/image152.png"/><Relationship Id="rId2" Type="http://schemas.openxmlformats.org/officeDocument/2006/relationships/image" Target="../media/image115.png"/><Relationship Id="rId16" Type="http://schemas.openxmlformats.org/officeDocument/2006/relationships/image" Target="../media/image151.png"/><Relationship Id="rId20" Type="http://schemas.openxmlformats.org/officeDocument/2006/relationships/image" Target="../media/image155.png"/><Relationship Id="rId1" Type="http://schemas.openxmlformats.org/officeDocument/2006/relationships/image" Target="../media/image6.jpeg"/><Relationship Id="rId6" Type="http://schemas.openxmlformats.org/officeDocument/2006/relationships/image" Target="../media/image141.png"/><Relationship Id="rId11" Type="http://schemas.openxmlformats.org/officeDocument/2006/relationships/image" Target="../media/image146.png"/><Relationship Id="rId5" Type="http://schemas.openxmlformats.org/officeDocument/2006/relationships/image" Target="../media/image140.png"/><Relationship Id="rId15" Type="http://schemas.openxmlformats.org/officeDocument/2006/relationships/image" Target="../media/image150.png"/><Relationship Id="rId10" Type="http://schemas.openxmlformats.org/officeDocument/2006/relationships/image" Target="../media/image145.png"/><Relationship Id="rId19" Type="http://schemas.openxmlformats.org/officeDocument/2006/relationships/image" Target="../media/image154.png"/><Relationship Id="rId4" Type="http://schemas.openxmlformats.org/officeDocument/2006/relationships/image" Target="../media/image139.png"/><Relationship Id="rId9" Type="http://schemas.openxmlformats.org/officeDocument/2006/relationships/image" Target="../media/image144.png"/><Relationship Id="rId14" Type="http://schemas.openxmlformats.org/officeDocument/2006/relationships/image" Target="../media/image149.png"/></Relationships>
</file>

<file path=xl/drawings/drawing1.xml><?xml version="1.0" encoding="utf-8"?>
<xdr:wsDr xmlns:xdr="http://schemas.openxmlformats.org/drawingml/2006/spreadsheetDrawing" xmlns:a="http://schemas.openxmlformats.org/drawingml/2006/main">
  <xdr:twoCellAnchor>
    <xdr:from>
      <xdr:col>12</xdr:col>
      <xdr:colOff>11905</xdr:colOff>
      <xdr:row>227</xdr:row>
      <xdr:rowOff>0</xdr:rowOff>
    </xdr:from>
    <xdr:to>
      <xdr:col>19</xdr:col>
      <xdr:colOff>1142999</xdr:colOff>
      <xdr:row>235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170</xdr:row>
      <xdr:rowOff>44223</xdr:rowOff>
    </xdr:from>
    <xdr:to>
      <xdr:col>19</xdr:col>
      <xdr:colOff>1143000</xdr:colOff>
      <xdr:row>177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200</xdr:row>
      <xdr:rowOff>83127</xdr:rowOff>
    </xdr:from>
    <xdr:to>
      <xdr:col>19</xdr:col>
      <xdr:colOff>1166812</xdr:colOff>
      <xdr:row>206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242</xdr:row>
      <xdr:rowOff>23813</xdr:rowOff>
    </xdr:from>
    <xdr:to>
      <xdr:col>19</xdr:col>
      <xdr:colOff>1095376</xdr:colOff>
      <xdr:row>249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261</xdr:row>
      <xdr:rowOff>0</xdr:rowOff>
    </xdr:from>
    <xdr:to>
      <xdr:col>19</xdr:col>
      <xdr:colOff>1131094</xdr:colOff>
      <xdr:row>268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155</xdr:row>
      <xdr:rowOff>269875</xdr:rowOff>
    </xdr:from>
    <xdr:to>
      <xdr:col>19</xdr:col>
      <xdr:colOff>1188736</xdr:colOff>
      <xdr:row>167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502920</xdr:colOff>
      <xdr:row>354</xdr:row>
      <xdr:rowOff>137160</xdr:rowOff>
    </xdr:from>
    <xdr:to>
      <xdr:col>16</xdr:col>
      <xdr:colOff>1211580</xdr:colOff>
      <xdr:row>354</xdr:row>
      <xdr:rowOff>3695700</xdr:rowOff>
    </xdr:to>
    <xdr:pic>
      <xdr:nvPicPr>
        <xdr:cNvPr id="12" name="Imagen 11">
          <a:extLst>
            <a:ext uri="{FF2B5EF4-FFF2-40B4-BE49-F238E27FC236}">
              <a16:creationId xmlns:a16="http://schemas.microsoft.com/office/drawing/2014/main" id="{001ABC31-0062-4F31-8906-C55FEC8ACFF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699760" y="405825960"/>
          <a:ext cx="9456420" cy="3558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91F982F4-A167-41B4-98DF-EC0F5DAAB3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5E56679E-5A01-4FFE-BADA-963B9ECFC57C}"/>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160936</xdr:colOff>
      <xdr:row>2</xdr:row>
      <xdr:rowOff>107620</xdr:rowOff>
    </xdr:from>
    <xdr:to>
      <xdr:col>10</xdr:col>
      <xdr:colOff>1025361</xdr:colOff>
      <xdr:row>3</xdr:row>
      <xdr:rowOff>317470</xdr:rowOff>
    </xdr:to>
    <xdr:pic>
      <xdr:nvPicPr>
        <xdr:cNvPr id="4" name="Imagen 3">
          <a:extLst>
            <a:ext uri="{FF2B5EF4-FFF2-40B4-BE49-F238E27FC236}">
              <a16:creationId xmlns:a16="http://schemas.microsoft.com/office/drawing/2014/main" id="{5AB813B8-9882-4B4E-961D-53012795F42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205876" y="465760"/>
          <a:ext cx="864425" cy="644190"/>
        </a:xfrm>
        <a:prstGeom prst="rect">
          <a:avLst/>
        </a:prstGeom>
      </xdr:spPr>
    </xdr:pic>
    <xdr:clientData/>
  </xdr:twoCellAnchor>
  <xdr:twoCellAnchor editAs="oneCell">
    <xdr:from>
      <xdr:col>18</xdr:col>
      <xdr:colOff>170585</xdr:colOff>
      <xdr:row>2</xdr:row>
      <xdr:rowOff>109971</xdr:rowOff>
    </xdr:from>
    <xdr:to>
      <xdr:col>18</xdr:col>
      <xdr:colOff>1013230</xdr:colOff>
      <xdr:row>4</xdr:row>
      <xdr:rowOff>5196</xdr:rowOff>
    </xdr:to>
    <xdr:pic>
      <xdr:nvPicPr>
        <xdr:cNvPr id="5" name="3 Imagen">
          <a:extLst>
            <a:ext uri="{FF2B5EF4-FFF2-40B4-BE49-F238E27FC236}">
              <a16:creationId xmlns:a16="http://schemas.microsoft.com/office/drawing/2014/main" id="{F8CA78D6-6EA6-4BBD-B764-2714FBC888F4}"/>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49725" y="468111"/>
          <a:ext cx="842645" cy="68008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19160E83-C795-4FE8-9FA0-E960DAFBC86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D8DAC244-A087-4E08-9F77-999DCF5CC6C4}"/>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7</xdr:col>
      <xdr:colOff>326193</xdr:colOff>
      <xdr:row>5</xdr:row>
      <xdr:rowOff>76200</xdr:rowOff>
    </xdr:from>
    <xdr:to>
      <xdr:col>11</xdr:col>
      <xdr:colOff>524268</xdr:colOff>
      <xdr:row>18</xdr:row>
      <xdr:rowOff>41400</xdr:rowOff>
    </xdr:to>
    <xdr:pic>
      <xdr:nvPicPr>
        <xdr:cNvPr id="4" name="Imagen 3">
          <a:extLst>
            <a:ext uri="{FF2B5EF4-FFF2-40B4-BE49-F238E27FC236}">
              <a16:creationId xmlns:a16="http://schemas.microsoft.com/office/drawing/2014/main" id="{6BCAA8A0-DE57-4DA5-9E52-B2622C6DBBB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873553" y="1303020"/>
          <a:ext cx="3512775" cy="2540760"/>
        </a:xfrm>
        <a:prstGeom prst="rect">
          <a:avLst/>
        </a:prstGeom>
      </xdr:spPr>
    </xdr:pic>
    <xdr:clientData/>
  </xdr:twoCellAnchor>
  <xdr:twoCellAnchor editAs="oneCell">
    <xdr:from>
      <xdr:col>2</xdr:col>
      <xdr:colOff>69018</xdr:colOff>
      <xdr:row>22</xdr:row>
      <xdr:rowOff>38100</xdr:rowOff>
    </xdr:from>
    <xdr:to>
      <xdr:col>6</xdr:col>
      <xdr:colOff>429018</xdr:colOff>
      <xdr:row>34</xdr:row>
      <xdr:rowOff>308100</xdr:rowOff>
    </xdr:to>
    <xdr:pic>
      <xdr:nvPicPr>
        <xdr:cNvPr id="5" name="Imagen 4">
          <a:extLst>
            <a:ext uri="{FF2B5EF4-FFF2-40B4-BE49-F238E27FC236}">
              <a16:creationId xmlns:a16="http://schemas.microsoft.com/office/drawing/2014/main" id="{EF10C789-A397-4EF7-A74B-09B520B3617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653978" y="4602480"/>
          <a:ext cx="3529920" cy="2548380"/>
        </a:xfrm>
        <a:prstGeom prst="rect">
          <a:avLst/>
        </a:prstGeom>
      </xdr:spPr>
    </xdr:pic>
    <xdr:clientData/>
  </xdr:twoCellAnchor>
  <xdr:twoCellAnchor editAs="oneCell">
    <xdr:from>
      <xdr:col>3</xdr:col>
      <xdr:colOff>129703</xdr:colOff>
      <xdr:row>5</xdr:row>
      <xdr:rowOff>115328</xdr:rowOff>
    </xdr:from>
    <xdr:to>
      <xdr:col>5</xdr:col>
      <xdr:colOff>32221</xdr:colOff>
      <xdr:row>18</xdr:row>
      <xdr:rowOff>60560</xdr:rowOff>
    </xdr:to>
    <xdr:pic>
      <xdr:nvPicPr>
        <xdr:cNvPr id="6" name="Imagen 5">
          <a:extLst>
            <a:ext uri="{FF2B5EF4-FFF2-40B4-BE49-F238E27FC236}">
              <a16:creationId xmlns:a16="http://schemas.microsoft.com/office/drawing/2014/main" id="{116DAB04-1616-4BBE-96F5-8876C62088A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507143" y="1342148"/>
          <a:ext cx="1487478" cy="2520792"/>
        </a:xfrm>
        <a:prstGeom prst="rect">
          <a:avLst/>
        </a:prstGeom>
      </xdr:spPr>
    </xdr:pic>
    <xdr:clientData/>
  </xdr:twoCellAnchor>
  <xdr:twoCellAnchor editAs="oneCell">
    <xdr:from>
      <xdr:col>7</xdr:col>
      <xdr:colOff>161925</xdr:colOff>
      <xdr:row>22</xdr:row>
      <xdr:rowOff>183261</xdr:rowOff>
    </xdr:from>
    <xdr:to>
      <xdr:col>11</xdr:col>
      <xdr:colOff>359958</xdr:colOff>
      <xdr:row>34</xdr:row>
      <xdr:rowOff>453230</xdr:rowOff>
    </xdr:to>
    <xdr:pic>
      <xdr:nvPicPr>
        <xdr:cNvPr id="7" name="Imagen 6">
          <a:extLst>
            <a:ext uri="{FF2B5EF4-FFF2-40B4-BE49-F238E27FC236}">
              <a16:creationId xmlns:a16="http://schemas.microsoft.com/office/drawing/2014/main" id="{C76E8AF1-A76B-4450-A7C2-8FAA31F8E04E}"/>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709285" y="4747641"/>
          <a:ext cx="3512733" cy="2548349"/>
        </a:xfrm>
        <a:prstGeom prst="rect">
          <a:avLst/>
        </a:prstGeom>
      </xdr:spPr>
    </xdr:pic>
    <xdr:clientData/>
  </xdr:twoCellAnchor>
  <xdr:twoCellAnchor editAs="oneCell">
    <xdr:from>
      <xdr:col>1</xdr:col>
      <xdr:colOff>631401</xdr:colOff>
      <xdr:row>37</xdr:row>
      <xdr:rowOff>163988</xdr:rowOff>
    </xdr:from>
    <xdr:to>
      <xdr:col>6</xdr:col>
      <xdr:colOff>469401</xdr:colOff>
      <xdr:row>50</xdr:row>
      <xdr:rowOff>156788</xdr:rowOff>
    </xdr:to>
    <xdr:pic>
      <xdr:nvPicPr>
        <xdr:cNvPr id="8" name="Imagen 7">
          <a:extLst>
            <a:ext uri="{FF2B5EF4-FFF2-40B4-BE49-F238E27FC236}">
              <a16:creationId xmlns:a16="http://schemas.microsoft.com/office/drawing/2014/main" id="{28CB863B-4971-4A75-8AD4-437BE9AFEE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23881" y="7905908"/>
          <a:ext cx="3800400" cy="2728380"/>
        </a:xfrm>
        <a:prstGeom prst="rect">
          <a:avLst/>
        </a:prstGeom>
      </xdr:spPr>
    </xdr:pic>
    <xdr:clientData/>
  </xdr:twoCellAnchor>
  <xdr:twoCellAnchor editAs="oneCell">
    <xdr:from>
      <xdr:col>8</xdr:col>
      <xdr:colOff>600901</xdr:colOff>
      <xdr:row>37</xdr:row>
      <xdr:rowOff>57151</xdr:rowOff>
    </xdr:from>
    <xdr:to>
      <xdr:col>10</xdr:col>
      <xdr:colOff>630450</xdr:colOff>
      <xdr:row>50</xdr:row>
      <xdr:rowOff>121949</xdr:rowOff>
    </xdr:to>
    <xdr:pic>
      <xdr:nvPicPr>
        <xdr:cNvPr id="9" name="Imagen 8">
          <a:extLst>
            <a:ext uri="{FF2B5EF4-FFF2-40B4-BE49-F238E27FC236}">
              <a16:creationId xmlns:a16="http://schemas.microsoft.com/office/drawing/2014/main" id="{2F4F0149-35AA-4D02-8D6B-B8E8743A9C6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529261" y="7799071"/>
          <a:ext cx="2170769" cy="2800378"/>
        </a:xfrm>
        <a:prstGeom prst="rect">
          <a:avLst/>
        </a:prstGeom>
      </xdr:spPr>
    </xdr:pic>
    <xdr:clientData/>
  </xdr:twoCellAnchor>
  <xdr:oneCellAnchor>
    <xdr:from>
      <xdr:col>7</xdr:col>
      <xdr:colOff>183318</xdr:colOff>
      <xdr:row>53</xdr:row>
      <xdr:rowOff>171450</xdr:rowOff>
    </xdr:from>
    <xdr:ext cx="3408000" cy="2556000"/>
    <xdr:pic>
      <xdr:nvPicPr>
        <xdr:cNvPr id="10" name="Imagen 9">
          <a:extLst>
            <a:ext uri="{FF2B5EF4-FFF2-40B4-BE49-F238E27FC236}">
              <a16:creationId xmlns:a16="http://schemas.microsoft.com/office/drawing/2014/main" id="{A01B297F-52E4-4080-B50D-17BBA979CE21}"/>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30678" y="11220450"/>
          <a:ext cx="3408000" cy="2556000"/>
        </a:xfrm>
        <a:prstGeom prst="rect">
          <a:avLst/>
        </a:prstGeom>
      </xdr:spPr>
    </xdr:pic>
    <xdr:clientData/>
  </xdr:oneCellAnchor>
  <xdr:oneCellAnchor>
    <xdr:from>
      <xdr:col>1</xdr:col>
      <xdr:colOff>704850</xdr:colOff>
      <xdr:row>69</xdr:row>
      <xdr:rowOff>154686</xdr:rowOff>
    </xdr:from>
    <xdr:ext cx="3407958" cy="2555969"/>
    <xdr:pic>
      <xdr:nvPicPr>
        <xdr:cNvPr id="11" name="Imagen 10">
          <a:extLst>
            <a:ext uri="{FF2B5EF4-FFF2-40B4-BE49-F238E27FC236}">
              <a16:creationId xmlns:a16="http://schemas.microsoft.com/office/drawing/2014/main" id="{198A61C6-BDBF-4049-A0D0-4199788DA952}"/>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497330" y="14693646"/>
          <a:ext cx="3407958" cy="2555969"/>
        </a:xfrm>
        <a:prstGeom prst="rect">
          <a:avLst/>
        </a:prstGeom>
      </xdr:spPr>
    </xdr:pic>
    <xdr:clientData/>
  </xdr:oneCellAnchor>
  <xdr:oneCellAnchor>
    <xdr:from>
      <xdr:col>1</xdr:col>
      <xdr:colOff>611943</xdr:colOff>
      <xdr:row>53</xdr:row>
      <xdr:rowOff>171450</xdr:rowOff>
    </xdr:from>
    <xdr:ext cx="3408000" cy="2556000"/>
    <xdr:pic>
      <xdr:nvPicPr>
        <xdr:cNvPr id="12" name="Imagen 11">
          <a:extLst>
            <a:ext uri="{FF2B5EF4-FFF2-40B4-BE49-F238E27FC236}">
              <a16:creationId xmlns:a16="http://schemas.microsoft.com/office/drawing/2014/main" id="{2F16E8AC-1D75-4220-AAD3-1B0AFC35394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04423" y="11220450"/>
          <a:ext cx="3408000" cy="2556000"/>
        </a:xfrm>
        <a:prstGeom prst="rect">
          <a:avLst/>
        </a:prstGeom>
      </xdr:spPr>
    </xdr:pic>
    <xdr:clientData/>
  </xdr:oneCellAnchor>
  <xdr:oneCellAnchor>
    <xdr:from>
      <xdr:col>7</xdr:col>
      <xdr:colOff>276225</xdr:colOff>
      <xdr:row>69</xdr:row>
      <xdr:rowOff>126111</xdr:rowOff>
    </xdr:from>
    <xdr:ext cx="3407958" cy="2555968"/>
    <xdr:pic>
      <xdr:nvPicPr>
        <xdr:cNvPr id="13" name="Imagen 12">
          <a:extLst>
            <a:ext uri="{FF2B5EF4-FFF2-40B4-BE49-F238E27FC236}">
              <a16:creationId xmlns:a16="http://schemas.microsoft.com/office/drawing/2014/main" id="{982E2290-CE6E-414E-BC21-7C6E6571D592}"/>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823585" y="14665071"/>
          <a:ext cx="3407958" cy="2555968"/>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161924</xdr:colOff>
      <xdr:row>5</xdr:row>
      <xdr:rowOff>38100</xdr:rowOff>
    </xdr:from>
    <xdr:to>
      <xdr:col>6</xdr:col>
      <xdr:colOff>296174</xdr:colOff>
      <xdr:row>18</xdr:row>
      <xdr:rowOff>95250</xdr:rowOff>
    </xdr:to>
    <xdr:pic>
      <xdr:nvPicPr>
        <xdr:cNvPr id="16" name="17 Imagen">
          <a:extLst>
            <a:ext uri="{FF2B5EF4-FFF2-40B4-BE49-F238E27FC236}">
              <a16:creationId xmlns:a16="http://schemas.microsoft.com/office/drawing/2014/main" id="{54D5D5CB-C800-4C8C-8D1F-D70021561E4C}"/>
            </a:ext>
          </a:extLst>
        </xdr:cNvPr>
        <xdr:cNvPicPr preferRelativeResize="0">
          <a:picLocks/>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r="-1"/>
        <a:stretch/>
      </xdr:blipFill>
      <xdr:spPr>
        <a:xfrm>
          <a:off x="733424" y="1466850"/>
          <a:ext cx="2858400" cy="2428875"/>
        </a:xfrm>
        <a:prstGeom prst="rect">
          <a:avLst/>
        </a:prstGeom>
      </xdr:spPr>
    </xdr:pic>
    <xdr:clientData/>
  </xdr:twoCellAnchor>
  <xdr:twoCellAnchor editAs="oneCell">
    <xdr:from>
      <xdr:col>8</xdr:col>
      <xdr:colOff>308610</xdr:colOff>
      <xdr:row>5</xdr:row>
      <xdr:rowOff>80010</xdr:rowOff>
    </xdr:from>
    <xdr:to>
      <xdr:col>10</xdr:col>
      <xdr:colOff>727710</xdr:colOff>
      <xdr:row>18</xdr:row>
      <xdr:rowOff>137160</xdr:rowOff>
    </xdr:to>
    <xdr:pic>
      <xdr:nvPicPr>
        <xdr:cNvPr id="17" name="18 Imagen">
          <a:extLst>
            <a:ext uri="{FF2B5EF4-FFF2-40B4-BE49-F238E27FC236}">
              <a16:creationId xmlns:a16="http://schemas.microsoft.com/office/drawing/2014/main" id="{24E4DDCD-19FF-4439-B79A-DD4A77D66AD8}"/>
            </a:ext>
          </a:extLst>
        </xdr:cNvPr>
        <xdr:cNvPicPr>
          <a:picLocks noChangeAspect="1"/>
        </xdr:cNvPicPr>
      </xdr:nvPicPr>
      <xdr:blipFill rotWithShape="1">
        <a:blip xmlns:r="http://schemas.openxmlformats.org/officeDocument/2006/relationships" r:embed="rId4"/>
        <a:srcRect l="16435" r="-1"/>
        <a:stretch/>
      </xdr:blipFill>
      <xdr:spPr>
        <a:xfrm>
          <a:off x="4852035" y="1508760"/>
          <a:ext cx="2857500" cy="2428875"/>
        </a:xfrm>
        <a:prstGeom prst="rect">
          <a:avLst/>
        </a:prstGeom>
      </xdr:spPr>
    </xdr:pic>
    <xdr:clientData/>
  </xdr:twoCellAnchor>
  <xdr:twoCellAnchor editAs="oneCell">
    <xdr:from>
      <xdr:col>1</xdr:col>
      <xdr:colOff>123825</xdr:colOff>
      <xdr:row>37</xdr:row>
      <xdr:rowOff>63313</xdr:rowOff>
    </xdr:from>
    <xdr:to>
      <xdr:col>6</xdr:col>
      <xdr:colOff>538152</xdr:colOff>
      <xdr:row>50</xdr:row>
      <xdr:rowOff>93366</xdr:rowOff>
    </xdr:to>
    <xdr:pic>
      <xdr:nvPicPr>
        <xdr:cNvPr id="18" name="Imagen 17">
          <a:extLst>
            <a:ext uri="{FF2B5EF4-FFF2-40B4-BE49-F238E27FC236}">
              <a16:creationId xmlns:a16="http://schemas.microsoft.com/office/drawing/2014/main" id="{1F75443D-2845-484D-B62A-6F6594AAC51E}"/>
            </a:ext>
          </a:extLst>
        </xdr:cNvPr>
        <xdr:cNvPicPr>
          <a:picLocks noChangeAspect="1"/>
        </xdr:cNvPicPr>
      </xdr:nvPicPr>
      <xdr:blipFill>
        <a:blip xmlns:r="http://schemas.openxmlformats.org/officeDocument/2006/relationships" r:embed="rId5"/>
        <a:stretch>
          <a:fillRect/>
        </a:stretch>
      </xdr:blipFill>
      <xdr:spPr>
        <a:xfrm>
          <a:off x="371475" y="7702363"/>
          <a:ext cx="3462327" cy="2382728"/>
        </a:xfrm>
        <a:prstGeom prst="rect">
          <a:avLst/>
        </a:prstGeom>
      </xdr:spPr>
    </xdr:pic>
    <xdr:clientData/>
  </xdr:twoCellAnchor>
  <xdr:twoCellAnchor editAs="oneCell">
    <xdr:from>
      <xdr:col>8</xdr:col>
      <xdr:colOff>40902</xdr:colOff>
      <xdr:row>37</xdr:row>
      <xdr:rowOff>72838</xdr:rowOff>
    </xdr:from>
    <xdr:to>
      <xdr:col>11</xdr:col>
      <xdr:colOff>148187</xdr:colOff>
      <xdr:row>50</xdr:row>
      <xdr:rowOff>102891</xdr:rowOff>
    </xdr:to>
    <xdr:pic>
      <xdr:nvPicPr>
        <xdr:cNvPr id="19" name="Imagen 18">
          <a:extLst>
            <a:ext uri="{FF2B5EF4-FFF2-40B4-BE49-F238E27FC236}">
              <a16:creationId xmlns:a16="http://schemas.microsoft.com/office/drawing/2014/main" id="{D2450427-4A41-4B28-8F0A-5B87F4955ACB}"/>
            </a:ext>
          </a:extLst>
        </xdr:cNvPr>
        <xdr:cNvPicPr>
          <a:picLocks noChangeAspect="1"/>
        </xdr:cNvPicPr>
      </xdr:nvPicPr>
      <xdr:blipFill>
        <a:blip xmlns:r="http://schemas.openxmlformats.org/officeDocument/2006/relationships" r:embed="rId6"/>
        <a:stretch>
          <a:fillRect/>
        </a:stretch>
      </xdr:blipFill>
      <xdr:spPr>
        <a:xfrm>
          <a:off x="4584327" y="7711888"/>
          <a:ext cx="3469610" cy="2382728"/>
        </a:xfrm>
        <a:prstGeom prst="rect">
          <a:avLst/>
        </a:prstGeom>
      </xdr:spPr>
    </xdr:pic>
    <xdr:clientData/>
  </xdr:twoCellAnchor>
  <xdr:twoCellAnchor editAs="oneCell">
    <xdr:from>
      <xdr:col>1</xdr:col>
      <xdr:colOff>142875</xdr:colOff>
      <xdr:row>21</xdr:row>
      <xdr:rowOff>104775</xdr:rowOff>
    </xdr:from>
    <xdr:to>
      <xdr:col>6</xdr:col>
      <xdr:colOff>557202</xdr:colOff>
      <xdr:row>34</xdr:row>
      <xdr:rowOff>115778</xdr:rowOff>
    </xdr:to>
    <xdr:pic>
      <xdr:nvPicPr>
        <xdr:cNvPr id="20" name="Imagen 19">
          <a:extLst>
            <a:ext uri="{FF2B5EF4-FFF2-40B4-BE49-F238E27FC236}">
              <a16:creationId xmlns:a16="http://schemas.microsoft.com/office/drawing/2014/main" id="{1651D566-0E35-40C0-BC14-F90E6B48377F}"/>
            </a:ext>
          </a:extLst>
        </xdr:cNvPr>
        <xdr:cNvPicPr>
          <a:picLocks noChangeAspect="1"/>
        </xdr:cNvPicPr>
      </xdr:nvPicPr>
      <xdr:blipFill>
        <a:blip xmlns:r="http://schemas.openxmlformats.org/officeDocument/2006/relationships" r:embed="rId7"/>
        <a:stretch>
          <a:fillRect/>
        </a:stretch>
      </xdr:blipFill>
      <xdr:spPr>
        <a:xfrm>
          <a:off x="390525" y="4772025"/>
          <a:ext cx="3462327" cy="2382728"/>
        </a:xfrm>
        <a:prstGeom prst="rect">
          <a:avLst/>
        </a:prstGeom>
      </xdr:spPr>
    </xdr:pic>
    <xdr:clientData/>
  </xdr:twoCellAnchor>
  <xdr:twoCellAnchor editAs="oneCell">
    <xdr:from>
      <xdr:col>8</xdr:col>
      <xdr:colOff>2802</xdr:colOff>
      <xdr:row>21</xdr:row>
      <xdr:rowOff>76200</xdr:rowOff>
    </xdr:from>
    <xdr:to>
      <xdr:col>11</xdr:col>
      <xdr:colOff>110087</xdr:colOff>
      <xdr:row>34</xdr:row>
      <xdr:rowOff>87203</xdr:rowOff>
    </xdr:to>
    <xdr:pic>
      <xdr:nvPicPr>
        <xdr:cNvPr id="21" name="Imagen 20">
          <a:extLst>
            <a:ext uri="{FF2B5EF4-FFF2-40B4-BE49-F238E27FC236}">
              <a16:creationId xmlns:a16="http://schemas.microsoft.com/office/drawing/2014/main" id="{8571B5BC-9D64-47FA-8001-BB96500B5DE8}"/>
            </a:ext>
          </a:extLst>
        </xdr:cNvPr>
        <xdr:cNvPicPr>
          <a:picLocks noChangeAspect="1"/>
        </xdr:cNvPicPr>
      </xdr:nvPicPr>
      <xdr:blipFill>
        <a:blip xmlns:r="http://schemas.openxmlformats.org/officeDocument/2006/relationships" r:embed="rId8"/>
        <a:stretch>
          <a:fillRect/>
        </a:stretch>
      </xdr:blipFill>
      <xdr:spPr>
        <a:xfrm>
          <a:off x="4546227" y="4743450"/>
          <a:ext cx="3469610" cy="23827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FEC95C3-4A94-4FFB-A24A-066E99FE23C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09B7497-109C-4A36-9EE8-CAE772D6D4C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152399</xdr:colOff>
      <xdr:row>72</xdr:row>
      <xdr:rowOff>95250</xdr:rowOff>
    </xdr:from>
    <xdr:to>
      <xdr:col>6</xdr:col>
      <xdr:colOff>542924</xdr:colOff>
      <xdr:row>85</xdr:row>
      <xdr:rowOff>138750</xdr:rowOff>
    </xdr:to>
    <xdr:pic>
      <xdr:nvPicPr>
        <xdr:cNvPr id="4" name="Imagen 3">
          <a:extLst>
            <a:ext uri="{FF2B5EF4-FFF2-40B4-BE49-F238E27FC236}">
              <a16:creationId xmlns:a16="http://schemas.microsoft.com/office/drawing/2014/main" id="{18A088A9-DC83-4FF7-BC19-6F1D12F7A4ED}"/>
            </a:ext>
          </a:extLst>
        </xdr:cNvPr>
        <xdr:cNvPicPr>
          <a:picLocks noChangeAspect="1"/>
        </xdr:cNvPicPr>
      </xdr:nvPicPr>
      <xdr:blipFill>
        <a:blip xmlns:r="http://schemas.openxmlformats.org/officeDocument/2006/relationships" r:embed="rId3"/>
        <a:stretch>
          <a:fillRect/>
        </a:stretch>
      </xdr:blipFill>
      <xdr:spPr>
        <a:xfrm>
          <a:off x="419099" y="15220950"/>
          <a:ext cx="3583305" cy="2420940"/>
        </a:xfrm>
        <a:prstGeom prst="rect">
          <a:avLst/>
        </a:prstGeom>
      </xdr:spPr>
    </xdr:pic>
    <xdr:clientData/>
  </xdr:twoCellAnchor>
  <xdr:twoCellAnchor editAs="oneCell">
    <xdr:from>
      <xdr:col>7</xdr:col>
      <xdr:colOff>184930</xdr:colOff>
      <xdr:row>72</xdr:row>
      <xdr:rowOff>76199</xdr:rowOff>
    </xdr:from>
    <xdr:to>
      <xdr:col>11</xdr:col>
      <xdr:colOff>409574</xdr:colOff>
      <xdr:row>85</xdr:row>
      <xdr:rowOff>119699</xdr:rowOff>
    </xdr:to>
    <xdr:pic>
      <xdr:nvPicPr>
        <xdr:cNvPr id="5" name="Imagen 4">
          <a:extLst>
            <a:ext uri="{FF2B5EF4-FFF2-40B4-BE49-F238E27FC236}">
              <a16:creationId xmlns:a16="http://schemas.microsoft.com/office/drawing/2014/main" id="{C092FB01-BB38-4281-A1C3-702111FB5E23}"/>
            </a:ext>
          </a:extLst>
        </xdr:cNvPr>
        <xdr:cNvPicPr>
          <a:picLocks noChangeAspect="1"/>
        </xdr:cNvPicPr>
      </xdr:nvPicPr>
      <xdr:blipFill>
        <a:blip xmlns:r="http://schemas.openxmlformats.org/officeDocument/2006/relationships" r:embed="rId4"/>
        <a:stretch>
          <a:fillRect/>
        </a:stretch>
      </xdr:blipFill>
      <xdr:spPr>
        <a:xfrm>
          <a:off x="4330210" y="15201899"/>
          <a:ext cx="4362304" cy="2420940"/>
        </a:xfrm>
        <a:prstGeom prst="rect">
          <a:avLst/>
        </a:prstGeom>
      </xdr:spPr>
    </xdr:pic>
    <xdr:clientData/>
  </xdr:twoCellAnchor>
  <xdr:twoCellAnchor editAs="oneCell">
    <xdr:from>
      <xdr:col>1</xdr:col>
      <xdr:colOff>152400</xdr:colOff>
      <xdr:row>88</xdr:row>
      <xdr:rowOff>66676</xdr:rowOff>
    </xdr:from>
    <xdr:to>
      <xdr:col>6</xdr:col>
      <xdr:colOff>552450</xdr:colOff>
      <xdr:row>101</xdr:row>
      <xdr:rowOff>110176</xdr:rowOff>
    </xdr:to>
    <xdr:pic>
      <xdr:nvPicPr>
        <xdr:cNvPr id="6" name="Imagen 5">
          <a:extLst>
            <a:ext uri="{FF2B5EF4-FFF2-40B4-BE49-F238E27FC236}">
              <a16:creationId xmlns:a16="http://schemas.microsoft.com/office/drawing/2014/main" id="{7401D064-C7DC-493E-86F8-BB59128A4FC3}"/>
            </a:ext>
          </a:extLst>
        </xdr:cNvPr>
        <xdr:cNvPicPr>
          <a:picLocks noChangeAspect="1"/>
        </xdr:cNvPicPr>
      </xdr:nvPicPr>
      <xdr:blipFill>
        <a:blip xmlns:r="http://schemas.openxmlformats.org/officeDocument/2006/relationships" r:embed="rId5"/>
        <a:stretch>
          <a:fillRect/>
        </a:stretch>
      </xdr:blipFill>
      <xdr:spPr>
        <a:xfrm>
          <a:off x="419100" y="18392776"/>
          <a:ext cx="3592830" cy="2420940"/>
        </a:xfrm>
        <a:prstGeom prst="rect">
          <a:avLst/>
        </a:prstGeom>
      </xdr:spPr>
    </xdr:pic>
    <xdr:clientData/>
  </xdr:twoCellAnchor>
  <xdr:twoCellAnchor editAs="oneCell">
    <xdr:from>
      <xdr:col>7</xdr:col>
      <xdr:colOff>181450</xdr:colOff>
      <xdr:row>88</xdr:row>
      <xdr:rowOff>114300</xdr:rowOff>
    </xdr:from>
    <xdr:to>
      <xdr:col>11</xdr:col>
      <xdr:colOff>447675</xdr:colOff>
      <xdr:row>101</xdr:row>
      <xdr:rowOff>100650</xdr:rowOff>
    </xdr:to>
    <xdr:pic>
      <xdr:nvPicPr>
        <xdr:cNvPr id="7" name="Imagen 6">
          <a:extLst>
            <a:ext uri="{FF2B5EF4-FFF2-40B4-BE49-F238E27FC236}">
              <a16:creationId xmlns:a16="http://schemas.microsoft.com/office/drawing/2014/main" id="{5E8A5906-616A-4317-A62F-103567437E76}"/>
            </a:ext>
          </a:extLst>
        </xdr:cNvPr>
        <xdr:cNvPicPr>
          <a:picLocks noChangeAspect="1"/>
        </xdr:cNvPicPr>
      </xdr:nvPicPr>
      <xdr:blipFill>
        <a:blip xmlns:r="http://schemas.openxmlformats.org/officeDocument/2006/relationships" r:embed="rId6"/>
        <a:stretch>
          <a:fillRect/>
        </a:stretch>
      </xdr:blipFill>
      <xdr:spPr>
        <a:xfrm>
          <a:off x="4326730" y="18440400"/>
          <a:ext cx="4403885" cy="2363790"/>
        </a:xfrm>
        <a:prstGeom prst="rect">
          <a:avLst/>
        </a:prstGeom>
      </xdr:spPr>
    </xdr:pic>
    <xdr:clientData/>
  </xdr:twoCellAnchor>
  <xdr:twoCellAnchor editAs="oneCell">
    <xdr:from>
      <xdr:col>1</xdr:col>
      <xdr:colOff>123825</xdr:colOff>
      <xdr:row>39</xdr:row>
      <xdr:rowOff>182603</xdr:rowOff>
    </xdr:from>
    <xdr:to>
      <xdr:col>6</xdr:col>
      <xdr:colOff>533400</xdr:colOff>
      <xdr:row>52</xdr:row>
      <xdr:rowOff>74294</xdr:rowOff>
    </xdr:to>
    <xdr:pic>
      <xdr:nvPicPr>
        <xdr:cNvPr id="8" name="Imagen 7">
          <a:extLst>
            <a:ext uri="{FF2B5EF4-FFF2-40B4-BE49-F238E27FC236}">
              <a16:creationId xmlns:a16="http://schemas.microsoft.com/office/drawing/2014/main" id="{E0DBA327-5392-40E4-8B4D-D69DBDA269D8}"/>
            </a:ext>
          </a:extLst>
        </xdr:cNvPr>
        <xdr:cNvPicPr>
          <a:picLocks noChangeAspect="1"/>
        </xdr:cNvPicPr>
      </xdr:nvPicPr>
      <xdr:blipFill>
        <a:blip xmlns:r="http://schemas.openxmlformats.org/officeDocument/2006/relationships" r:embed="rId7"/>
        <a:stretch>
          <a:fillRect/>
        </a:stretch>
      </xdr:blipFill>
      <xdr:spPr>
        <a:xfrm>
          <a:off x="390525" y="8579843"/>
          <a:ext cx="3602355" cy="2269131"/>
        </a:xfrm>
        <a:prstGeom prst="rect">
          <a:avLst/>
        </a:prstGeom>
      </xdr:spPr>
    </xdr:pic>
    <xdr:clientData/>
  </xdr:twoCellAnchor>
  <xdr:twoCellAnchor editAs="oneCell">
    <xdr:from>
      <xdr:col>7</xdr:col>
      <xdr:colOff>185735</xdr:colOff>
      <xdr:row>39</xdr:row>
      <xdr:rowOff>95250</xdr:rowOff>
    </xdr:from>
    <xdr:to>
      <xdr:col>11</xdr:col>
      <xdr:colOff>380999</xdr:colOff>
      <xdr:row>52</xdr:row>
      <xdr:rowOff>119700</xdr:rowOff>
    </xdr:to>
    <xdr:pic>
      <xdr:nvPicPr>
        <xdr:cNvPr id="9" name="Imagen 8">
          <a:extLst>
            <a:ext uri="{FF2B5EF4-FFF2-40B4-BE49-F238E27FC236}">
              <a16:creationId xmlns:a16="http://schemas.microsoft.com/office/drawing/2014/main" id="{647F2E33-091B-4D6B-B788-FC216B1D62AF}"/>
            </a:ext>
          </a:extLst>
        </xdr:cNvPr>
        <xdr:cNvPicPr>
          <a:picLocks noChangeAspect="1"/>
        </xdr:cNvPicPr>
      </xdr:nvPicPr>
      <xdr:blipFill>
        <a:blip xmlns:r="http://schemas.openxmlformats.org/officeDocument/2006/relationships" r:embed="rId8"/>
        <a:stretch>
          <a:fillRect/>
        </a:stretch>
      </xdr:blipFill>
      <xdr:spPr>
        <a:xfrm>
          <a:off x="4331015" y="8492490"/>
          <a:ext cx="4332924" cy="2401890"/>
        </a:xfrm>
        <a:prstGeom prst="rect">
          <a:avLst/>
        </a:prstGeom>
      </xdr:spPr>
    </xdr:pic>
    <xdr:clientData/>
  </xdr:twoCellAnchor>
  <xdr:twoCellAnchor editAs="oneCell">
    <xdr:from>
      <xdr:col>1</xdr:col>
      <xdr:colOff>114300</xdr:colOff>
      <xdr:row>55</xdr:row>
      <xdr:rowOff>116446</xdr:rowOff>
    </xdr:from>
    <xdr:to>
      <xdr:col>6</xdr:col>
      <xdr:colOff>600075</xdr:colOff>
      <xdr:row>68</xdr:row>
      <xdr:rowOff>66675</xdr:rowOff>
    </xdr:to>
    <xdr:pic>
      <xdr:nvPicPr>
        <xdr:cNvPr id="10" name="Imagen 9">
          <a:extLst>
            <a:ext uri="{FF2B5EF4-FFF2-40B4-BE49-F238E27FC236}">
              <a16:creationId xmlns:a16="http://schemas.microsoft.com/office/drawing/2014/main" id="{6A25D42D-BBB1-4AD6-BF93-15EC75374DB5}"/>
            </a:ext>
          </a:extLst>
        </xdr:cNvPr>
        <xdr:cNvPicPr>
          <a:picLocks noChangeAspect="1"/>
        </xdr:cNvPicPr>
      </xdr:nvPicPr>
      <xdr:blipFill>
        <a:blip xmlns:r="http://schemas.openxmlformats.org/officeDocument/2006/relationships" r:embed="rId9"/>
        <a:stretch>
          <a:fillRect/>
        </a:stretch>
      </xdr:blipFill>
      <xdr:spPr>
        <a:xfrm>
          <a:off x="381000" y="11637886"/>
          <a:ext cx="3678555" cy="2426729"/>
        </a:xfrm>
        <a:prstGeom prst="rect">
          <a:avLst/>
        </a:prstGeom>
      </xdr:spPr>
    </xdr:pic>
    <xdr:clientData/>
  </xdr:twoCellAnchor>
  <xdr:twoCellAnchor editAs="oneCell">
    <xdr:from>
      <xdr:col>7</xdr:col>
      <xdr:colOff>161925</xdr:colOff>
      <xdr:row>55</xdr:row>
      <xdr:rowOff>152399</xdr:rowOff>
    </xdr:from>
    <xdr:to>
      <xdr:col>11</xdr:col>
      <xdr:colOff>495300</xdr:colOff>
      <xdr:row>68</xdr:row>
      <xdr:rowOff>104775</xdr:rowOff>
    </xdr:to>
    <xdr:pic>
      <xdr:nvPicPr>
        <xdr:cNvPr id="11" name="Imagen 10">
          <a:extLst>
            <a:ext uri="{FF2B5EF4-FFF2-40B4-BE49-F238E27FC236}">
              <a16:creationId xmlns:a16="http://schemas.microsoft.com/office/drawing/2014/main" id="{CCEC7671-96E6-4B45-A543-942EA0D4C1ED}"/>
            </a:ext>
          </a:extLst>
        </xdr:cNvPr>
        <xdr:cNvPicPr>
          <a:picLocks noChangeAspect="1"/>
        </xdr:cNvPicPr>
      </xdr:nvPicPr>
      <xdr:blipFill>
        <a:blip xmlns:r="http://schemas.openxmlformats.org/officeDocument/2006/relationships" r:embed="rId10"/>
        <a:stretch>
          <a:fillRect/>
        </a:stretch>
      </xdr:blipFill>
      <xdr:spPr>
        <a:xfrm>
          <a:off x="4307205" y="11673839"/>
          <a:ext cx="4471035" cy="2428876"/>
        </a:xfrm>
        <a:prstGeom prst="rect">
          <a:avLst/>
        </a:prstGeom>
      </xdr:spPr>
    </xdr:pic>
    <xdr:clientData/>
  </xdr:twoCellAnchor>
  <xdr:twoCellAnchor editAs="oneCell">
    <xdr:from>
      <xdr:col>1</xdr:col>
      <xdr:colOff>114300</xdr:colOff>
      <xdr:row>6</xdr:row>
      <xdr:rowOff>104775</xdr:rowOff>
    </xdr:from>
    <xdr:to>
      <xdr:col>6</xdr:col>
      <xdr:colOff>552450</xdr:colOff>
      <xdr:row>19</xdr:row>
      <xdr:rowOff>138750</xdr:rowOff>
    </xdr:to>
    <xdr:pic>
      <xdr:nvPicPr>
        <xdr:cNvPr id="12" name="Imagen 11">
          <a:extLst>
            <a:ext uri="{FF2B5EF4-FFF2-40B4-BE49-F238E27FC236}">
              <a16:creationId xmlns:a16="http://schemas.microsoft.com/office/drawing/2014/main" id="{FA5565C0-E169-4DAC-B1A5-D91B55F283EE}"/>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81000" y="1842135"/>
          <a:ext cx="3630930" cy="2426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176884</xdr:colOff>
      <xdr:row>6</xdr:row>
      <xdr:rowOff>85725</xdr:rowOff>
    </xdr:from>
    <xdr:to>
      <xdr:col>11</xdr:col>
      <xdr:colOff>457200</xdr:colOff>
      <xdr:row>19</xdr:row>
      <xdr:rowOff>119700</xdr:rowOff>
    </xdr:to>
    <xdr:pic>
      <xdr:nvPicPr>
        <xdr:cNvPr id="13" name="Imagen 12">
          <a:extLst>
            <a:ext uri="{FF2B5EF4-FFF2-40B4-BE49-F238E27FC236}">
              <a16:creationId xmlns:a16="http://schemas.microsoft.com/office/drawing/2014/main" id="{5F72B44B-2ECE-423D-96AC-332E2A9DDCCE}"/>
            </a:ext>
          </a:extLst>
        </xdr:cNvPr>
        <xdr:cNvPicPr>
          <a:picLocks noChangeAspect="1"/>
        </xdr:cNvPicPr>
      </xdr:nvPicPr>
      <xdr:blipFill>
        <a:blip xmlns:r="http://schemas.openxmlformats.org/officeDocument/2006/relationships" r:embed="rId12"/>
        <a:stretch>
          <a:fillRect/>
        </a:stretch>
      </xdr:blipFill>
      <xdr:spPr>
        <a:xfrm>
          <a:off x="4322164" y="1823085"/>
          <a:ext cx="4417976" cy="2426655"/>
        </a:xfrm>
        <a:prstGeom prst="rect">
          <a:avLst/>
        </a:prstGeom>
      </xdr:spPr>
    </xdr:pic>
    <xdr:clientData/>
  </xdr:twoCellAnchor>
  <xdr:twoCellAnchor editAs="oneCell">
    <xdr:from>
      <xdr:col>1</xdr:col>
      <xdr:colOff>123825</xdr:colOff>
      <xdr:row>22</xdr:row>
      <xdr:rowOff>76200</xdr:rowOff>
    </xdr:from>
    <xdr:to>
      <xdr:col>6</xdr:col>
      <xdr:colOff>533401</xdr:colOff>
      <xdr:row>35</xdr:row>
      <xdr:rowOff>110175</xdr:rowOff>
    </xdr:to>
    <xdr:pic>
      <xdr:nvPicPr>
        <xdr:cNvPr id="14" name="Imagen 13">
          <a:extLst>
            <a:ext uri="{FF2B5EF4-FFF2-40B4-BE49-F238E27FC236}">
              <a16:creationId xmlns:a16="http://schemas.microsoft.com/office/drawing/2014/main" id="{252953C0-604A-4A95-9C07-26A6F06B24D7}"/>
            </a:ext>
          </a:extLst>
        </xdr:cNvPr>
        <xdr:cNvPicPr>
          <a:picLocks noChangeAspect="1"/>
        </xdr:cNvPicPr>
      </xdr:nvPicPr>
      <xdr:blipFill>
        <a:blip xmlns:r="http://schemas.openxmlformats.org/officeDocument/2006/relationships" r:embed="rId13"/>
        <a:stretch>
          <a:fillRect/>
        </a:stretch>
      </xdr:blipFill>
      <xdr:spPr>
        <a:xfrm>
          <a:off x="390525" y="4953000"/>
          <a:ext cx="3602356" cy="2426655"/>
        </a:xfrm>
        <a:prstGeom prst="rect">
          <a:avLst/>
        </a:prstGeom>
      </xdr:spPr>
    </xdr:pic>
    <xdr:clientData/>
  </xdr:twoCellAnchor>
  <xdr:twoCellAnchor editAs="oneCell">
    <xdr:from>
      <xdr:col>7</xdr:col>
      <xdr:colOff>152398</xdr:colOff>
      <xdr:row>22</xdr:row>
      <xdr:rowOff>76200</xdr:rowOff>
    </xdr:from>
    <xdr:to>
      <xdr:col>11</xdr:col>
      <xdr:colOff>466724</xdr:colOff>
      <xdr:row>35</xdr:row>
      <xdr:rowOff>110175</xdr:rowOff>
    </xdr:to>
    <xdr:pic>
      <xdr:nvPicPr>
        <xdr:cNvPr id="15" name="Imagen 14">
          <a:extLst>
            <a:ext uri="{FF2B5EF4-FFF2-40B4-BE49-F238E27FC236}">
              <a16:creationId xmlns:a16="http://schemas.microsoft.com/office/drawing/2014/main" id="{2402B5A4-6DF5-4A91-81B9-442323E0B78E}"/>
            </a:ext>
          </a:extLst>
        </xdr:cNvPr>
        <xdr:cNvPicPr>
          <a:picLocks noChangeAspect="1"/>
        </xdr:cNvPicPr>
      </xdr:nvPicPr>
      <xdr:blipFill>
        <a:blip xmlns:r="http://schemas.openxmlformats.org/officeDocument/2006/relationships" r:embed="rId14"/>
        <a:stretch>
          <a:fillRect/>
        </a:stretch>
      </xdr:blipFill>
      <xdr:spPr>
        <a:xfrm>
          <a:off x="4297678" y="4953000"/>
          <a:ext cx="4451986" cy="242665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4DA0B7F-5A0F-482D-95DA-BC7BE03FD00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0522279-F1EC-42DD-91E2-517D4D92C842}"/>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257735</xdr:colOff>
      <xdr:row>5</xdr:row>
      <xdr:rowOff>78441</xdr:rowOff>
    </xdr:from>
    <xdr:to>
      <xdr:col>6</xdr:col>
      <xdr:colOff>495300</xdr:colOff>
      <xdr:row>18</xdr:row>
      <xdr:rowOff>105335</xdr:rowOff>
    </xdr:to>
    <xdr:pic>
      <xdr:nvPicPr>
        <xdr:cNvPr id="4" name="17 Imagen">
          <a:extLst>
            <a:ext uri="{FF2B5EF4-FFF2-40B4-BE49-F238E27FC236}">
              <a16:creationId xmlns:a16="http://schemas.microsoft.com/office/drawing/2014/main" id="{B31296AA-D435-4140-99E9-800AFC73026D}"/>
            </a:ext>
          </a:extLst>
        </xdr:cNvPr>
        <xdr:cNvPicPr>
          <a:picLocks noChangeAspect="1"/>
        </xdr:cNvPicPr>
      </xdr:nvPicPr>
      <xdr:blipFill>
        <a:blip xmlns:r="http://schemas.openxmlformats.org/officeDocument/2006/relationships" r:embed="rId3"/>
        <a:stretch>
          <a:fillRect/>
        </a:stretch>
      </xdr:blipFill>
      <xdr:spPr>
        <a:xfrm>
          <a:off x="859715" y="1503381"/>
          <a:ext cx="3437965" cy="2419574"/>
        </a:xfrm>
        <a:prstGeom prst="rect">
          <a:avLst/>
        </a:prstGeom>
      </xdr:spPr>
    </xdr:pic>
    <xdr:clientData/>
  </xdr:twoCellAnchor>
  <xdr:twoCellAnchor editAs="oneCell">
    <xdr:from>
      <xdr:col>7</xdr:col>
      <xdr:colOff>369794</xdr:colOff>
      <xdr:row>5</xdr:row>
      <xdr:rowOff>123265</xdr:rowOff>
    </xdr:from>
    <xdr:to>
      <xdr:col>10</xdr:col>
      <xdr:colOff>853888</xdr:colOff>
      <xdr:row>18</xdr:row>
      <xdr:rowOff>150159</xdr:rowOff>
    </xdr:to>
    <xdr:pic>
      <xdr:nvPicPr>
        <xdr:cNvPr id="5" name="18 Imagen">
          <a:extLst>
            <a:ext uri="{FF2B5EF4-FFF2-40B4-BE49-F238E27FC236}">
              <a16:creationId xmlns:a16="http://schemas.microsoft.com/office/drawing/2014/main" id="{AA12EEF9-373D-484A-B9D7-AFFBC6A6AB2A}"/>
            </a:ext>
          </a:extLst>
        </xdr:cNvPr>
        <xdr:cNvPicPr>
          <a:picLocks noChangeAspect="1"/>
        </xdr:cNvPicPr>
      </xdr:nvPicPr>
      <xdr:blipFill>
        <a:blip xmlns:r="http://schemas.openxmlformats.org/officeDocument/2006/relationships" r:embed="rId4"/>
        <a:stretch>
          <a:fillRect/>
        </a:stretch>
      </xdr:blipFill>
      <xdr:spPr>
        <a:xfrm>
          <a:off x="4857974" y="1548205"/>
          <a:ext cx="3425414" cy="2419574"/>
        </a:xfrm>
        <a:prstGeom prst="rect">
          <a:avLst/>
        </a:prstGeom>
      </xdr:spPr>
    </xdr:pic>
    <xdr:clientData/>
  </xdr:twoCellAnchor>
  <xdr:twoCellAnchor editAs="oneCell">
    <xdr:from>
      <xdr:col>2</xdr:col>
      <xdr:colOff>212911</xdr:colOff>
      <xdr:row>21</xdr:row>
      <xdr:rowOff>78441</xdr:rowOff>
    </xdr:from>
    <xdr:to>
      <xdr:col>6</xdr:col>
      <xdr:colOff>458096</xdr:colOff>
      <xdr:row>34</xdr:row>
      <xdr:rowOff>105335</xdr:rowOff>
    </xdr:to>
    <xdr:pic>
      <xdr:nvPicPr>
        <xdr:cNvPr id="6" name="19 Imagen">
          <a:extLst>
            <a:ext uri="{FF2B5EF4-FFF2-40B4-BE49-F238E27FC236}">
              <a16:creationId xmlns:a16="http://schemas.microsoft.com/office/drawing/2014/main" id="{12070014-BB05-4551-92FF-14A2E5BF3F1B}"/>
            </a:ext>
          </a:extLst>
        </xdr:cNvPr>
        <xdr:cNvPicPr>
          <a:picLocks noChangeAspect="1"/>
        </xdr:cNvPicPr>
      </xdr:nvPicPr>
      <xdr:blipFill>
        <a:blip xmlns:r="http://schemas.openxmlformats.org/officeDocument/2006/relationships" r:embed="rId5"/>
        <a:stretch>
          <a:fillRect/>
        </a:stretch>
      </xdr:blipFill>
      <xdr:spPr>
        <a:xfrm>
          <a:off x="814891" y="4498041"/>
          <a:ext cx="3445585" cy="2419574"/>
        </a:xfrm>
        <a:prstGeom prst="rect">
          <a:avLst/>
        </a:prstGeom>
      </xdr:spPr>
    </xdr:pic>
    <xdr:clientData/>
  </xdr:twoCellAnchor>
  <xdr:twoCellAnchor editAs="oneCell">
    <xdr:from>
      <xdr:col>8</xdr:col>
      <xdr:colOff>11206</xdr:colOff>
      <xdr:row>21</xdr:row>
      <xdr:rowOff>89647</xdr:rowOff>
    </xdr:from>
    <xdr:to>
      <xdr:col>10</xdr:col>
      <xdr:colOff>883920</xdr:colOff>
      <xdr:row>34</xdr:row>
      <xdr:rowOff>124161</xdr:rowOff>
    </xdr:to>
    <xdr:pic>
      <xdr:nvPicPr>
        <xdr:cNvPr id="7" name="21 Imagen">
          <a:extLst>
            <a:ext uri="{FF2B5EF4-FFF2-40B4-BE49-F238E27FC236}">
              <a16:creationId xmlns:a16="http://schemas.microsoft.com/office/drawing/2014/main" id="{376FAF1C-76C7-45B8-A37F-25AE6BC75C47}"/>
            </a:ext>
          </a:extLst>
        </xdr:cNvPr>
        <xdr:cNvPicPr>
          <a:picLocks noChangeAspect="1"/>
        </xdr:cNvPicPr>
      </xdr:nvPicPr>
      <xdr:blipFill>
        <a:blip xmlns:r="http://schemas.openxmlformats.org/officeDocument/2006/relationships" r:embed="rId6"/>
        <a:stretch>
          <a:fillRect/>
        </a:stretch>
      </xdr:blipFill>
      <xdr:spPr>
        <a:xfrm>
          <a:off x="4888006" y="4509247"/>
          <a:ext cx="3425414" cy="2427194"/>
        </a:xfrm>
        <a:prstGeom prst="rect">
          <a:avLst/>
        </a:prstGeom>
      </xdr:spPr>
    </xdr:pic>
    <xdr:clientData/>
  </xdr:twoCellAnchor>
  <xdr:twoCellAnchor editAs="oneCell">
    <xdr:from>
      <xdr:col>2</xdr:col>
      <xdr:colOff>190500</xdr:colOff>
      <xdr:row>37</xdr:row>
      <xdr:rowOff>67235</xdr:rowOff>
    </xdr:from>
    <xdr:to>
      <xdr:col>6</xdr:col>
      <xdr:colOff>435685</xdr:colOff>
      <xdr:row>50</xdr:row>
      <xdr:rowOff>112955</xdr:rowOff>
    </xdr:to>
    <xdr:pic>
      <xdr:nvPicPr>
        <xdr:cNvPr id="8" name="23 Imagen">
          <a:extLst>
            <a:ext uri="{FF2B5EF4-FFF2-40B4-BE49-F238E27FC236}">
              <a16:creationId xmlns:a16="http://schemas.microsoft.com/office/drawing/2014/main" id="{5E4559E0-AE9D-45F1-9E56-82FEAF8489F5}"/>
            </a:ext>
          </a:extLst>
        </xdr:cNvPr>
        <xdr:cNvPicPr>
          <a:picLocks noChangeAspect="1"/>
        </xdr:cNvPicPr>
      </xdr:nvPicPr>
      <xdr:blipFill>
        <a:blip xmlns:r="http://schemas.openxmlformats.org/officeDocument/2006/relationships" r:embed="rId7"/>
        <a:stretch>
          <a:fillRect/>
        </a:stretch>
      </xdr:blipFill>
      <xdr:spPr>
        <a:xfrm>
          <a:off x="792480" y="7550075"/>
          <a:ext cx="3445585" cy="2423160"/>
        </a:xfrm>
        <a:prstGeom prst="rect">
          <a:avLst/>
        </a:prstGeom>
      </xdr:spPr>
    </xdr:pic>
    <xdr:clientData/>
  </xdr:twoCellAnchor>
  <xdr:twoCellAnchor editAs="oneCell">
    <xdr:from>
      <xdr:col>2</xdr:col>
      <xdr:colOff>100852</xdr:colOff>
      <xdr:row>53</xdr:row>
      <xdr:rowOff>89648</xdr:rowOff>
    </xdr:from>
    <xdr:to>
      <xdr:col>6</xdr:col>
      <xdr:colOff>452717</xdr:colOff>
      <xdr:row>66</xdr:row>
      <xdr:rowOff>104888</xdr:rowOff>
    </xdr:to>
    <xdr:pic>
      <xdr:nvPicPr>
        <xdr:cNvPr id="9" name="26 Imagen">
          <a:extLst>
            <a:ext uri="{FF2B5EF4-FFF2-40B4-BE49-F238E27FC236}">
              <a16:creationId xmlns:a16="http://schemas.microsoft.com/office/drawing/2014/main" id="{CF1A1E1E-88F9-4D96-996B-3E997CD606A9}"/>
            </a:ext>
          </a:extLst>
        </xdr:cNvPr>
        <xdr:cNvPicPr>
          <a:picLocks noChangeAspect="1"/>
        </xdr:cNvPicPr>
      </xdr:nvPicPr>
      <xdr:blipFill>
        <a:blip xmlns:r="http://schemas.openxmlformats.org/officeDocument/2006/relationships" r:embed="rId8"/>
        <a:stretch>
          <a:fillRect/>
        </a:stretch>
      </xdr:blipFill>
      <xdr:spPr>
        <a:xfrm>
          <a:off x="702832" y="10635728"/>
          <a:ext cx="3552265" cy="2392680"/>
        </a:xfrm>
        <a:prstGeom prst="rect">
          <a:avLst/>
        </a:prstGeom>
      </xdr:spPr>
    </xdr:pic>
    <xdr:clientData/>
  </xdr:twoCellAnchor>
  <xdr:twoCellAnchor editAs="oneCell">
    <xdr:from>
      <xdr:col>7</xdr:col>
      <xdr:colOff>313765</xdr:colOff>
      <xdr:row>53</xdr:row>
      <xdr:rowOff>100853</xdr:rowOff>
    </xdr:from>
    <xdr:to>
      <xdr:col>10</xdr:col>
      <xdr:colOff>858819</xdr:colOff>
      <xdr:row>66</xdr:row>
      <xdr:rowOff>77993</xdr:rowOff>
    </xdr:to>
    <xdr:pic>
      <xdr:nvPicPr>
        <xdr:cNvPr id="10" name="28 Imagen">
          <a:extLst>
            <a:ext uri="{FF2B5EF4-FFF2-40B4-BE49-F238E27FC236}">
              <a16:creationId xmlns:a16="http://schemas.microsoft.com/office/drawing/2014/main" id="{F62C4209-EE63-447B-8DB2-195F2A1DD9FF}"/>
            </a:ext>
          </a:extLst>
        </xdr:cNvPr>
        <xdr:cNvPicPr>
          <a:picLocks noChangeAspect="1"/>
        </xdr:cNvPicPr>
      </xdr:nvPicPr>
      <xdr:blipFill>
        <a:blip xmlns:r="http://schemas.openxmlformats.org/officeDocument/2006/relationships" r:embed="rId9"/>
        <a:stretch>
          <a:fillRect/>
        </a:stretch>
      </xdr:blipFill>
      <xdr:spPr>
        <a:xfrm>
          <a:off x="4801945" y="10646933"/>
          <a:ext cx="3486374" cy="2354580"/>
        </a:xfrm>
        <a:prstGeom prst="rect">
          <a:avLst/>
        </a:prstGeom>
      </xdr:spPr>
    </xdr:pic>
    <xdr:clientData/>
  </xdr:twoCellAnchor>
  <xdr:twoCellAnchor editAs="oneCell">
    <xdr:from>
      <xdr:col>2</xdr:col>
      <xdr:colOff>112059</xdr:colOff>
      <xdr:row>69</xdr:row>
      <xdr:rowOff>145676</xdr:rowOff>
    </xdr:from>
    <xdr:to>
      <xdr:col>6</xdr:col>
      <xdr:colOff>486784</xdr:colOff>
      <xdr:row>82</xdr:row>
      <xdr:rowOff>164950</xdr:rowOff>
    </xdr:to>
    <xdr:pic>
      <xdr:nvPicPr>
        <xdr:cNvPr id="11" name="31 Imagen">
          <a:extLst>
            <a:ext uri="{FF2B5EF4-FFF2-40B4-BE49-F238E27FC236}">
              <a16:creationId xmlns:a16="http://schemas.microsoft.com/office/drawing/2014/main" id="{3D755837-3FB6-426F-A9A1-6353933615CF}"/>
            </a:ext>
          </a:extLst>
        </xdr:cNvPr>
        <xdr:cNvPicPr>
          <a:picLocks noChangeAspect="1"/>
        </xdr:cNvPicPr>
      </xdr:nvPicPr>
      <xdr:blipFill>
        <a:blip xmlns:r="http://schemas.openxmlformats.org/officeDocument/2006/relationships" r:embed="rId10"/>
        <a:stretch>
          <a:fillRect/>
        </a:stretch>
      </xdr:blipFill>
      <xdr:spPr>
        <a:xfrm>
          <a:off x="714039" y="13633076"/>
          <a:ext cx="3575125" cy="2411954"/>
        </a:xfrm>
        <a:prstGeom prst="rect">
          <a:avLst/>
        </a:prstGeom>
      </xdr:spPr>
    </xdr:pic>
    <xdr:clientData/>
  </xdr:twoCellAnchor>
  <xdr:twoCellAnchor editAs="oneCell">
    <xdr:from>
      <xdr:col>7</xdr:col>
      <xdr:colOff>336177</xdr:colOff>
      <xdr:row>69</xdr:row>
      <xdr:rowOff>89648</xdr:rowOff>
    </xdr:from>
    <xdr:to>
      <xdr:col>10</xdr:col>
      <xdr:colOff>820271</xdr:colOff>
      <xdr:row>82</xdr:row>
      <xdr:rowOff>116542</xdr:rowOff>
    </xdr:to>
    <xdr:pic>
      <xdr:nvPicPr>
        <xdr:cNvPr id="12" name="32 Imagen">
          <a:extLst>
            <a:ext uri="{FF2B5EF4-FFF2-40B4-BE49-F238E27FC236}">
              <a16:creationId xmlns:a16="http://schemas.microsoft.com/office/drawing/2014/main" id="{B01396D7-D860-4B3C-9E12-780FBB4CE45F}"/>
            </a:ext>
          </a:extLst>
        </xdr:cNvPr>
        <xdr:cNvPicPr>
          <a:picLocks noChangeAspect="1"/>
        </xdr:cNvPicPr>
      </xdr:nvPicPr>
      <xdr:blipFill>
        <a:blip xmlns:r="http://schemas.openxmlformats.org/officeDocument/2006/relationships" r:embed="rId11"/>
        <a:stretch>
          <a:fillRect/>
        </a:stretch>
      </xdr:blipFill>
      <xdr:spPr>
        <a:xfrm>
          <a:off x="4824357" y="13577048"/>
          <a:ext cx="3425414" cy="2419574"/>
        </a:xfrm>
        <a:prstGeom prst="rect">
          <a:avLst/>
        </a:prstGeom>
      </xdr:spPr>
    </xdr:pic>
    <xdr:clientData/>
  </xdr:twoCellAnchor>
  <xdr:twoCellAnchor editAs="oneCell">
    <xdr:from>
      <xdr:col>2</xdr:col>
      <xdr:colOff>100853</xdr:colOff>
      <xdr:row>85</xdr:row>
      <xdr:rowOff>67236</xdr:rowOff>
    </xdr:from>
    <xdr:to>
      <xdr:col>6</xdr:col>
      <xdr:colOff>467958</xdr:colOff>
      <xdr:row>98</xdr:row>
      <xdr:rowOff>71270</xdr:rowOff>
    </xdr:to>
    <xdr:pic>
      <xdr:nvPicPr>
        <xdr:cNvPr id="13" name="35 Imagen">
          <a:extLst>
            <a:ext uri="{FF2B5EF4-FFF2-40B4-BE49-F238E27FC236}">
              <a16:creationId xmlns:a16="http://schemas.microsoft.com/office/drawing/2014/main" id="{33D40CF7-DF17-4BEA-9891-CBDF73D13472}"/>
            </a:ext>
          </a:extLst>
        </xdr:cNvPr>
        <xdr:cNvPicPr>
          <a:picLocks noChangeAspect="1"/>
        </xdr:cNvPicPr>
      </xdr:nvPicPr>
      <xdr:blipFill>
        <a:blip xmlns:r="http://schemas.openxmlformats.org/officeDocument/2006/relationships" r:embed="rId12"/>
        <a:stretch>
          <a:fillRect/>
        </a:stretch>
      </xdr:blipFill>
      <xdr:spPr>
        <a:xfrm>
          <a:off x="702833" y="16701696"/>
          <a:ext cx="3567505" cy="2396714"/>
        </a:xfrm>
        <a:prstGeom prst="rect">
          <a:avLst/>
        </a:prstGeom>
      </xdr:spPr>
    </xdr:pic>
    <xdr:clientData/>
  </xdr:twoCellAnchor>
  <xdr:twoCellAnchor editAs="oneCell">
    <xdr:from>
      <xdr:col>8</xdr:col>
      <xdr:colOff>22412</xdr:colOff>
      <xdr:row>85</xdr:row>
      <xdr:rowOff>89647</xdr:rowOff>
    </xdr:from>
    <xdr:to>
      <xdr:col>10</xdr:col>
      <xdr:colOff>895126</xdr:colOff>
      <xdr:row>98</xdr:row>
      <xdr:rowOff>124161</xdr:rowOff>
    </xdr:to>
    <xdr:pic>
      <xdr:nvPicPr>
        <xdr:cNvPr id="14" name="36 Imagen">
          <a:extLst>
            <a:ext uri="{FF2B5EF4-FFF2-40B4-BE49-F238E27FC236}">
              <a16:creationId xmlns:a16="http://schemas.microsoft.com/office/drawing/2014/main" id="{96C0C42A-1E6F-4C28-96B6-8211BE1E2926}"/>
            </a:ext>
          </a:extLst>
        </xdr:cNvPr>
        <xdr:cNvPicPr>
          <a:picLocks noChangeAspect="1"/>
        </xdr:cNvPicPr>
      </xdr:nvPicPr>
      <xdr:blipFill>
        <a:blip xmlns:r="http://schemas.openxmlformats.org/officeDocument/2006/relationships" r:embed="rId13"/>
        <a:stretch>
          <a:fillRect/>
        </a:stretch>
      </xdr:blipFill>
      <xdr:spPr>
        <a:xfrm>
          <a:off x="4899212" y="16724107"/>
          <a:ext cx="3425414" cy="2427194"/>
        </a:xfrm>
        <a:prstGeom prst="rect">
          <a:avLst/>
        </a:prstGeom>
      </xdr:spPr>
    </xdr:pic>
    <xdr:clientData/>
  </xdr:twoCellAnchor>
  <xdr:twoCellAnchor editAs="oneCell">
    <xdr:from>
      <xdr:col>8</xdr:col>
      <xdr:colOff>22411</xdr:colOff>
      <xdr:row>37</xdr:row>
      <xdr:rowOff>56029</xdr:rowOff>
    </xdr:from>
    <xdr:to>
      <xdr:col>10</xdr:col>
      <xdr:colOff>895125</xdr:colOff>
      <xdr:row>50</xdr:row>
      <xdr:rowOff>101749</xdr:rowOff>
    </xdr:to>
    <xdr:pic>
      <xdr:nvPicPr>
        <xdr:cNvPr id="15" name="41 Imagen">
          <a:extLst>
            <a:ext uri="{FF2B5EF4-FFF2-40B4-BE49-F238E27FC236}">
              <a16:creationId xmlns:a16="http://schemas.microsoft.com/office/drawing/2014/main" id="{6074E46D-5F59-42B6-A124-37DF94374FEA}"/>
            </a:ext>
          </a:extLst>
        </xdr:cNvPr>
        <xdr:cNvPicPr>
          <a:picLocks noChangeAspect="1"/>
        </xdr:cNvPicPr>
      </xdr:nvPicPr>
      <xdr:blipFill>
        <a:blip xmlns:r="http://schemas.openxmlformats.org/officeDocument/2006/relationships" r:embed="rId14"/>
        <a:stretch>
          <a:fillRect/>
        </a:stretch>
      </xdr:blipFill>
      <xdr:spPr>
        <a:xfrm>
          <a:off x="4899211" y="7538869"/>
          <a:ext cx="3425414" cy="2423160"/>
        </a:xfrm>
        <a:prstGeom prst="rect">
          <a:avLst/>
        </a:prstGeom>
      </xdr:spPr>
    </xdr:pic>
    <xdr:clientData/>
  </xdr:twoCellAnchor>
  <xdr:twoCellAnchor editAs="oneCell">
    <xdr:from>
      <xdr:col>2</xdr:col>
      <xdr:colOff>190499</xdr:colOff>
      <xdr:row>133</xdr:row>
      <xdr:rowOff>67235</xdr:rowOff>
    </xdr:from>
    <xdr:to>
      <xdr:col>6</xdr:col>
      <xdr:colOff>435684</xdr:colOff>
      <xdr:row>146</xdr:row>
      <xdr:rowOff>112955</xdr:rowOff>
    </xdr:to>
    <xdr:pic>
      <xdr:nvPicPr>
        <xdr:cNvPr id="16" name="42 Imagen">
          <a:extLst>
            <a:ext uri="{FF2B5EF4-FFF2-40B4-BE49-F238E27FC236}">
              <a16:creationId xmlns:a16="http://schemas.microsoft.com/office/drawing/2014/main" id="{390B40C2-42DE-4062-BC06-05A750993497}"/>
            </a:ext>
          </a:extLst>
        </xdr:cNvPr>
        <xdr:cNvPicPr>
          <a:picLocks noChangeAspect="1"/>
        </xdr:cNvPicPr>
      </xdr:nvPicPr>
      <xdr:blipFill>
        <a:blip xmlns:r="http://schemas.openxmlformats.org/officeDocument/2006/relationships" r:embed="rId15"/>
        <a:stretch>
          <a:fillRect/>
        </a:stretch>
      </xdr:blipFill>
      <xdr:spPr>
        <a:xfrm>
          <a:off x="792479" y="26142875"/>
          <a:ext cx="3445585" cy="2423160"/>
        </a:xfrm>
        <a:prstGeom prst="rect">
          <a:avLst/>
        </a:prstGeom>
      </xdr:spPr>
    </xdr:pic>
    <xdr:clientData/>
  </xdr:twoCellAnchor>
  <xdr:twoCellAnchor editAs="oneCell">
    <xdr:from>
      <xdr:col>8</xdr:col>
      <xdr:colOff>33618</xdr:colOff>
      <xdr:row>133</xdr:row>
      <xdr:rowOff>78441</xdr:rowOff>
    </xdr:from>
    <xdr:to>
      <xdr:col>10</xdr:col>
      <xdr:colOff>898712</xdr:colOff>
      <xdr:row>146</xdr:row>
      <xdr:rowOff>116541</xdr:rowOff>
    </xdr:to>
    <xdr:pic>
      <xdr:nvPicPr>
        <xdr:cNvPr id="17" name="44 Imagen">
          <a:extLst>
            <a:ext uri="{FF2B5EF4-FFF2-40B4-BE49-F238E27FC236}">
              <a16:creationId xmlns:a16="http://schemas.microsoft.com/office/drawing/2014/main" id="{BF68800C-0323-4727-BE21-7825C0A98E4D}"/>
            </a:ext>
          </a:extLst>
        </xdr:cNvPr>
        <xdr:cNvPicPr>
          <a:picLocks noChangeAspect="1"/>
        </xdr:cNvPicPr>
      </xdr:nvPicPr>
      <xdr:blipFill>
        <a:blip xmlns:r="http://schemas.openxmlformats.org/officeDocument/2006/relationships" r:embed="rId16"/>
        <a:stretch>
          <a:fillRect/>
        </a:stretch>
      </xdr:blipFill>
      <xdr:spPr>
        <a:xfrm>
          <a:off x="4910418" y="26154081"/>
          <a:ext cx="3417794" cy="2415540"/>
        </a:xfrm>
        <a:prstGeom prst="rect">
          <a:avLst/>
        </a:prstGeom>
      </xdr:spPr>
    </xdr:pic>
    <xdr:clientData/>
  </xdr:twoCellAnchor>
  <xdr:twoCellAnchor editAs="oneCell">
    <xdr:from>
      <xdr:col>2</xdr:col>
      <xdr:colOff>78441</xdr:colOff>
      <xdr:row>149</xdr:row>
      <xdr:rowOff>112058</xdr:rowOff>
    </xdr:from>
    <xdr:to>
      <xdr:col>6</xdr:col>
      <xdr:colOff>323626</xdr:colOff>
      <xdr:row>162</xdr:row>
      <xdr:rowOff>157778</xdr:rowOff>
    </xdr:to>
    <xdr:pic>
      <xdr:nvPicPr>
        <xdr:cNvPr id="18" name="45 Imagen">
          <a:extLst>
            <a:ext uri="{FF2B5EF4-FFF2-40B4-BE49-F238E27FC236}">
              <a16:creationId xmlns:a16="http://schemas.microsoft.com/office/drawing/2014/main" id="{C2BB6378-A65D-47DF-A3FB-BF6CE9486E0F}"/>
            </a:ext>
          </a:extLst>
        </xdr:cNvPr>
        <xdr:cNvPicPr>
          <a:picLocks noChangeAspect="1"/>
        </xdr:cNvPicPr>
      </xdr:nvPicPr>
      <xdr:blipFill>
        <a:blip xmlns:r="http://schemas.openxmlformats.org/officeDocument/2006/relationships" r:embed="rId17"/>
        <a:stretch>
          <a:fillRect/>
        </a:stretch>
      </xdr:blipFill>
      <xdr:spPr>
        <a:xfrm>
          <a:off x="680421" y="29258558"/>
          <a:ext cx="3445585" cy="2423160"/>
        </a:xfrm>
        <a:prstGeom prst="rect">
          <a:avLst/>
        </a:prstGeom>
      </xdr:spPr>
    </xdr:pic>
    <xdr:clientData/>
  </xdr:twoCellAnchor>
  <xdr:twoCellAnchor editAs="oneCell">
    <xdr:from>
      <xdr:col>7</xdr:col>
      <xdr:colOff>347382</xdr:colOff>
      <xdr:row>149</xdr:row>
      <xdr:rowOff>67235</xdr:rowOff>
    </xdr:from>
    <xdr:to>
      <xdr:col>10</xdr:col>
      <xdr:colOff>839096</xdr:colOff>
      <xdr:row>162</xdr:row>
      <xdr:rowOff>112955</xdr:rowOff>
    </xdr:to>
    <xdr:pic>
      <xdr:nvPicPr>
        <xdr:cNvPr id="19" name="3 Imagen">
          <a:extLst>
            <a:ext uri="{FF2B5EF4-FFF2-40B4-BE49-F238E27FC236}">
              <a16:creationId xmlns:a16="http://schemas.microsoft.com/office/drawing/2014/main" id="{864C5FC3-7B57-426C-9819-53D11B81F2E7}"/>
            </a:ext>
          </a:extLst>
        </xdr:cNvPr>
        <xdr:cNvPicPr>
          <a:picLocks noChangeAspect="1"/>
        </xdr:cNvPicPr>
      </xdr:nvPicPr>
      <xdr:blipFill>
        <a:blip xmlns:r="http://schemas.openxmlformats.org/officeDocument/2006/relationships" r:embed="rId18"/>
        <a:stretch>
          <a:fillRect/>
        </a:stretch>
      </xdr:blipFill>
      <xdr:spPr>
        <a:xfrm>
          <a:off x="4835562" y="29213735"/>
          <a:ext cx="3433034" cy="2423160"/>
        </a:xfrm>
        <a:prstGeom prst="rect">
          <a:avLst/>
        </a:prstGeom>
      </xdr:spPr>
    </xdr:pic>
    <xdr:clientData/>
  </xdr:twoCellAnchor>
  <xdr:twoCellAnchor editAs="oneCell">
    <xdr:from>
      <xdr:col>2</xdr:col>
      <xdr:colOff>112058</xdr:colOff>
      <xdr:row>165</xdr:row>
      <xdr:rowOff>56030</xdr:rowOff>
    </xdr:from>
    <xdr:to>
      <xdr:col>6</xdr:col>
      <xdr:colOff>349623</xdr:colOff>
      <xdr:row>178</xdr:row>
      <xdr:rowOff>94130</xdr:rowOff>
    </xdr:to>
    <xdr:pic>
      <xdr:nvPicPr>
        <xdr:cNvPr id="20" name="4 Imagen">
          <a:extLst>
            <a:ext uri="{FF2B5EF4-FFF2-40B4-BE49-F238E27FC236}">
              <a16:creationId xmlns:a16="http://schemas.microsoft.com/office/drawing/2014/main" id="{9C3E6393-F04E-4B54-9B66-F0452E675F22}"/>
            </a:ext>
          </a:extLst>
        </xdr:cNvPr>
        <xdr:cNvPicPr>
          <a:picLocks noChangeAspect="1"/>
        </xdr:cNvPicPr>
      </xdr:nvPicPr>
      <xdr:blipFill>
        <a:blip xmlns:r="http://schemas.openxmlformats.org/officeDocument/2006/relationships" r:embed="rId19"/>
        <a:stretch>
          <a:fillRect/>
        </a:stretch>
      </xdr:blipFill>
      <xdr:spPr>
        <a:xfrm>
          <a:off x="714038" y="32273390"/>
          <a:ext cx="3437965" cy="2415540"/>
        </a:xfrm>
        <a:prstGeom prst="rect">
          <a:avLst/>
        </a:prstGeom>
      </xdr:spPr>
    </xdr:pic>
    <xdr:clientData/>
  </xdr:twoCellAnchor>
  <xdr:twoCellAnchor editAs="oneCell">
    <xdr:from>
      <xdr:col>7</xdr:col>
      <xdr:colOff>291353</xdr:colOff>
      <xdr:row>165</xdr:row>
      <xdr:rowOff>78441</xdr:rowOff>
    </xdr:from>
    <xdr:to>
      <xdr:col>10</xdr:col>
      <xdr:colOff>783067</xdr:colOff>
      <xdr:row>178</xdr:row>
      <xdr:rowOff>116541</xdr:rowOff>
    </xdr:to>
    <xdr:pic>
      <xdr:nvPicPr>
        <xdr:cNvPr id="21" name="5 Imagen">
          <a:extLst>
            <a:ext uri="{FF2B5EF4-FFF2-40B4-BE49-F238E27FC236}">
              <a16:creationId xmlns:a16="http://schemas.microsoft.com/office/drawing/2014/main" id="{1D2971C4-B175-4F9E-8A95-17BC9D9B04C9}"/>
            </a:ext>
          </a:extLst>
        </xdr:cNvPr>
        <xdr:cNvPicPr>
          <a:picLocks noChangeAspect="1"/>
        </xdr:cNvPicPr>
      </xdr:nvPicPr>
      <xdr:blipFill>
        <a:blip xmlns:r="http://schemas.openxmlformats.org/officeDocument/2006/relationships" r:embed="rId20"/>
        <a:stretch>
          <a:fillRect/>
        </a:stretch>
      </xdr:blipFill>
      <xdr:spPr>
        <a:xfrm>
          <a:off x="4779533" y="32295801"/>
          <a:ext cx="3433034" cy="2415540"/>
        </a:xfrm>
        <a:prstGeom prst="rect">
          <a:avLst/>
        </a:prstGeom>
      </xdr:spPr>
    </xdr:pic>
    <xdr:clientData/>
  </xdr:twoCellAnchor>
  <xdr:twoCellAnchor editAs="oneCell">
    <xdr:from>
      <xdr:col>8</xdr:col>
      <xdr:colOff>0</xdr:colOff>
      <xdr:row>181</xdr:row>
      <xdr:rowOff>78441</xdr:rowOff>
    </xdr:from>
    <xdr:to>
      <xdr:col>10</xdr:col>
      <xdr:colOff>865094</xdr:colOff>
      <xdr:row>194</xdr:row>
      <xdr:rowOff>116541</xdr:rowOff>
    </xdr:to>
    <xdr:pic>
      <xdr:nvPicPr>
        <xdr:cNvPr id="22" name="8 Imagen">
          <a:extLst>
            <a:ext uri="{FF2B5EF4-FFF2-40B4-BE49-F238E27FC236}">
              <a16:creationId xmlns:a16="http://schemas.microsoft.com/office/drawing/2014/main" id="{649DEC5B-A8D1-440B-9BFB-12887BE15B11}"/>
            </a:ext>
          </a:extLst>
        </xdr:cNvPr>
        <xdr:cNvPicPr>
          <a:picLocks noChangeAspect="1"/>
        </xdr:cNvPicPr>
      </xdr:nvPicPr>
      <xdr:blipFill>
        <a:blip xmlns:r="http://schemas.openxmlformats.org/officeDocument/2006/relationships" r:embed="rId21"/>
        <a:stretch>
          <a:fillRect/>
        </a:stretch>
      </xdr:blipFill>
      <xdr:spPr>
        <a:xfrm>
          <a:off x="4876800" y="35305701"/>
          <a:ext cx="3417794" cy="2415540"/>
        </a:xfrm>
        <a:prstGeom prst="rect">
          <a:avLst/>
        </a:prstGeom>
      </xdr:spPr>
    </xdr:pic>
    <xdr:clientData/>
  </xdr:twoCellAnchor>
  <xdr:twoCellAnchor editAs="oneCell">
    <xdr:from>
      <xdr:col>3</xdr:col>
      <xdr:colOff>392204</xdr:colOff>
      <xdr:row>181</xdr:row>
      <xdr:rowOff>89647</xdr:rowOff>
    </xdr:from>
    <xdr:to>
      <xdr:col>5</xdr:col>
      <xdr:colOff>926052</xdr:colOff>
      <xdr:row>194</xdr:row>
      <xdr:rowOff>127747</xdr:rowOff>
    </xdr:to>
    <xdr:pic>
      <xdr:nvPicPr>
        <xdr:cNvPr id="23" name="9 Imagen">
          <a:extLst>
            <a:ext uri="{FF2B5EF4-FFF2-40B4-BE49-F238E27FC236}">
              <a16:creationId xmlns:a16="http://schemas.microsoft.com/office/drawing/2014/main" id="{8A0E5074-FBA7-472C-9FCD-5FFD82119AFD}"/>
            </a:ext>
          </a:extLst>
        </xdr:cNvPr>
        <xdr:cNvPicPr>
          <a:picLocks noChangeAspect="1"/>
        </xdr:cNvPicPr>
      </xdr:nvPicPr>
      <xdr:blipFill>
        <a:blip xmlns:r="http://schemas.openxmlformats.org/officeDocument/2006/relationships" r:embed="rId22"/>
        <a:stretch>
          <a:fillRect/>
        </a:stretch>
      </xdr:blipFill>
      <xdr:spPr>
        <a:xfrm>
          <a:off x="1588544" y="35316907"/>
          <a:ext cx="1935928" cy="2415540"/>
        </a:xfrm>
        <a:prstGeom prst="rect">
          <a:avLst/>
        </a:prstGeom>
      </xdr:spPr>
    </xdr:pic>
    <xdr:clientData/>
  </xdr:twoCellAnchor>
  <xdr:twoCellAnchor editAs="oneCell">
    <xdr:from>
      <xdr:col>1</xdr:col>
      <xdr:colOff>224117</xdr:colOff>
      <xdr:row>197</xdr:row>
      <xdr:rowOff>67236</xdr:rowOff>
    </xdr:from>
    <xdr:to>
      <xdr:col>6</xdr:col>
      <xdr:colOff>258631</xdr:colOff>
      <xdr:row>210</xdr:row>
      <xdr:rowOff>90096</xdr:rowOff>
    </xdr:to>
    <xdr:pic>
      <xdr:nvPicPr>
        <xdr:cNvPr id="24" name="10 Imagen">
          <a:extLst>
            <a:ext uri="{FF2B5EF4-FFF2-40B4-BE49-F238E27FC236}">
              <a16:creationId xmlns:a16="http://schemas.microsoft.com/office/drawing/2014/main" id="{9A2DCFF3-971D-4854-9C9B-B3DC4D94779B}"/>
            </a:ext>
          </a:extLst>
        </xdr:cNvPr>
        <xdr:cNvPicPr>
          <a:picLocks noChangeAspect="1"/>
        </xdr:cNvPicPr>
      </xdr:nvPicPr>
      <xdr:blipFill>
        <a:blip xmlns:r="http://schemas.openxmlformats.org/officeDocument/2006/relationships" r:embed="rId23"/>
        <a:stretch>
          <a:fillRect/>
        </a:stretch>
      </xdr:blipFill>
      <xdr:spPr>
        <a:xfrm>
          <a:off x="490817" y="38540616"/>
          <a:ext cx="3570194" cy="2400300"/>
        </a:xfrm>
        <a:prstGeom prst="rect">
          <a:avLst/>
        </a:prstGeom>
      </xdr:spPr>
    </xdr:pic>
    <xdr:clientData/>
  </xdr:twoCellAnchor>
  <xdr:twoCellAnchor editAs="oneCell">
    <xdr:from>
      <xdr:col>7</xdr:col>
      <xdr:colOff>268941</xdr:colOff>
      <xdr:row>197</xdr:row>
      <xdr:rowOff>33617</xdr:rowOff>
    </xdr:from>
    <xdr:to>
      <xdr:col>10</xdr:col>
      <xdr:colOff>890195</xdr:colOff>
      <xdr:row>210</xdr:row>
      <xdr:rowOff>64097</xdr:rowOff>
    </xdr:to>
    <xdr:pic>
      <xdr:nvPicPr>
        <xdr:cNvPr id="25" name="11 Imagen">
          <a:extLst>
            <a:ext uri="{FF2B5EF4-FFF2-40B4-BE49-F238E27FC236}">
              <a16:creationId xmlns:a16="http://schemas.microsoft.com/office/drawing/2014/main" id="{DB6C6301-93E0-43C5-8BE3-5252FEAB5255}"/>
            </a:ext>
          </a:extLst>
        </xdr:cNvPr>
        <xdr:cNvPicPr>
          <a:picLocks noChangeAspect="1"/>
        </xdr:cNvPicPr>
      </xdr:nvPicPr>
      <xdr:blipFill>
        <a:blip xmlns:r="http://schemas.openxmlformats.org/officeDocument/2006/relationships" r:embed="rId24"/>
        <a:stretch>
          <a:fillRect/>
        </a:stretch>
      </xdr:blipFill>
      <xdr:spPr>
        <a:xfrm>
          <a:off x="4757121" y="38506997"/>
          <a:ext cx="3562574" cy="2407920"/>
        </a:xfrm>
        <a:prstGeom prst="rect">
          <a:avLst/>
        </a:prstGeom>
      </xdr:spPr>
    </xdr:pic>
    <xdr:clientData/>
  </xdr:twoCellAnchor>
  <xdr:twoCellAnchor editAs="oneCell">
    <xdr:from>
      <xdr:col>1</xdr:col>
      <xdr:colOff>201706</xdr:colOff>
      <xdr:row>101</xdr:row>
      <xdr:rowOff>67235</xdr:rowOff>
    </xdr:from>
    <xdr:to>
      <xdr:col>4</xdr:col>
      <xdr:colOff>627600</xdr:colOff>
      <xdr:row>114</xdr:row>
      <xdr:rowOff>99529</xdr:rowOff>
    </xdr:to>
    <xdr:pic>
      <xdr:nvPicPr>
        <xdr:cNvPr id="26" name="13 Imagen">
          <a:extLst>
            <a:ext uri="{FF2B5EF4-FFF2-40B4-BE49-F238E27FC236}">
              <a16:creationId xmlns:a16="http://schemas.microsoft.com/office/drawing/2014/main" id="{2664B8A4-B24C-4C44-95D8-9A91207DAABE}"/>
            </a:ext>
          </a:extLst>
        </xdr:cNvPr>
        <xdr:cNvPicPr>
          <a:picLocks noChangeAspect="1"/>
        </xdr:cNvPicPr>
      </xdr:nvPicPr>
      <xdr:blipFill>
        <a:blip xmlns:r="http://schemas.openxmlformats.org/officeDocument/2006/relationships" r:embed="rId25"/>
        <a:stretch>
          <a:fillRect/>
        </a:stretch>
      </xdr:blipFill>
      <xdr:spPr>
        <a:xfrm>
          <a:off x="468406" y="19848755"/>
          <a:ext cx="1934654" cy="2424974"/>
        </a:xfrm>
        <a:prstGeom prst="rect">
          <a:avLst/>
        </a:prstGeom>
      </xdr:spPr>
    </xdr:pic>
    <xdr:clientData/>
  </xdr:twoCellAnchor>
  <xdr:twoCellAnchor editAs="oneCell">
    <xdr:from>
      <xdr:col>4</xdr:col>
      <xdr:colOff>616323</xdr:colOff>
      <xdr:row>101</xdr:row>
      <xdr:rowOff>67235</xdr:rowOff>
    </xdr:from>
    <xdr:to>
      <xdr:col>6</xdr:col>
      <xdr:colOff>537906</xdr:colOff>
      <xdr:row>114</xdr:row>
      <xdr:rowOff>99529</xdr:rowOff>
    </xdr:to>
    <xdr:pic>
      <xdr:nvPicPr>
        <xdr:cNvPr id="27" name="20 Imagen">
          <a:extLst>
            <a:ext uri="{FF2B5EF4-FFF2-40B4-BE49-F238E27FC236}">
              <a16:creationId xmlns:a16="http://schemas.microsoft.com/office/drawing/2014/main" id="{6AEA7837-5FD5-46B9-A1DB-99EDB70EBB2A}"/>
            </a:ext>
          </a:extLst>
        </xdr:cNvPr>
        <xdr:cNvPicPr>
          <a:picLocks noChangeAspect="1"/>
        </xdr:cNvPicPr>
      </xdr:nvPicPr>
      <xdr:blipFill>
        <a:blip xmlns:r="http://schemas.openxmlformats.org/officeDocument/2006/relationships" r:embed="rId26"/>
        <a:stretch>
          <a:fillRect/>
        </a:stretch>
      </xdr:blipFill>
      <xdr:spPr>
        <a:xfrm>
          <a:off x="2391783" y="19848755"/>
          <a:ext cx="1948503" cy="2424974"/>
        </a:xfrm>
        <a:prstGeom prst="rect">
          <a:avLst/>
        </a:prstGeom>
      </xdr:spPr>
    </xdr:pic>
    <xdr:clientData/>
  </xdr:twoCellAnchor>
  <xdr:twoCellAnchor editAs="oneCell">
    <xdr:from>
      <xdr:col>8</xdr:col>
      <xdr:colOff>56029</xdr:colOff>
      <xdr:row>101</xdr:row>
      <xdr:rowOff>78441</xdr:rowOff>
    </xdr:from>
    <xdr:to>
      <xdr:col>10</xdr:col>
      <xdr:colOff>921123</xdr:colOff>
      <xdr:row>114</xdr:row>
      <xdr:rowOff>105335</xdr:rowOff>
    </xdr:to>
    <xdr:pic>
      <xdr:nvPicPr>
        <xdr:cNvPr id="28" name="24 Imagen">
          <a:extLst>
            <a:ext uri="{FF2B5EF4-FFF2-40B4-BE49-F238E27FC236}">
              <a16:creationId xmlns:a16="http://schemas.microsoft.com/office/drawing/2014/main" id="{77831B8E-6B59-42C5-92DE-A2262671882F}"/>
            </a:ext>
          </a:extLst>
        </xdr:cNvPr>
        <xdr:cNvPicPr>
          <a:picLocks noChangeAspect="1"/>
        </xdr:cNvPicPr>
      </xdr:nvPicPr>
      <xdr:blipFill>
        <a:blip xmlns:r="http://schemas.openxmlformats.org/officeDocument/2006/relationships" r:embed="rId27"/>
        <a:stretch>
          <a:fillRect/>
        </a:stretch>
      </xdr:blipFill>
      <xdr:spPr>
        <a:xfrm>
          <a:off x="4932829" y="19859961"/>
          <a:ext cx="3417794" cy="2419574"/>
        </a:xfrm>
        <a:prstGeom prst="rect">
          <a:avLst/>
        </a:prstGeom>
      </xdr:spPr>
    </xdr:pic>
    <xdr:clientData/>
  </xdr:twoCellAnchor>
  <xdr:twoCellAnchor editAs="oneCell">
    <xdr:from>
      <xdr:col>2</xdr:col>
      <xdr:colOff>179294</xdr:colOff>
      <xdr:row>117</xdr:row>
      <xdr:rowOff>100853</xdr:rowOff>
    </xdr:from>
    <xdr:to>
      <xdr:col>6</xdr:col>
      <xdr:colOff>416859</xdr:colOff>
      <xdr:row>130</xdr:row>
      <xdr:rowOff>127747</xdr:rowOff>
    </xdr:to>
    <xdr:pic>
      <xdr:nvPicPr>
        <xdr:cNvPr id="29" name="27 Imagen">
          <a:extLst>
            <a:ext uri="{FF2B5EF4-FFF2-40B4-BE49-F238E27FC236}">
              <a16:creationId xmlns:a16="http://schemas.microsoft.com/office/drawing/2014/main" id="{842DE33C-05C8-4B15-B65F-4EB6952D7FB3}"/>
            </a:ext>
          </a:extLst>
        </xdr:cNvPr>
        <xdr:cNvPicPr>
          <a:picLocks noChangeAspect="1"/>
        </xdr:cNvPicPr>
      </xdr:nvPicPr>
      <xdr:blipFill>
        <a:blip xmlns:r="http://schemas.openxmlformats.org/officeDocument/2006/relationships" r:embed="rId28"/>
        <a:stretch>
          <a:fillRect/>
        </a:stretch>
      </xdr:blipFill>
      <xdr:spPr>
        <a:xfrm>
          <a:off x="781274" y="23029433"/>
          <a:ext cx="3437965" cy="2419574"/>
        </a:xfrm>
        <a:prstGeom prst="rect">
          <a:avLst/>
        </a:prstGeom>
      </xdr:spPr>
    </xdr:pic>
    <xdr:clientData/>
  </xdr:twoCellAnchor>
  <xdr:twoCellAnchor editAs="oneCell">
    <xdr:from>
      <xdr:col>7</xdr:col>
      <xdr:colOff>369794</xdr:colOff>
      <xdr:row>117</xdr:row>
      <xdr:rowOff>78441</xdr:rowOff>
    </xdr:from>
    <xdr:to>
      <xdr:col>10</xdr:col>
      <xdr:colOff>853888</xdr:colOff>
      <xdr:row>130</xdr:row>
      <xdr:rowOff>105335</xdr:rowOff>
    </xdr:to>
    <xdr:pic>
      <xdr:nvPicPr>
        <xdr:cNvPr id="30" name="34 Imagen">
          <a:extLst>
            <a:ext uri="{FF2B5EF4-FFF2-40B4-BE49-F238E27FC236}">
              <a16:creationId xmlns:a16="http://schemas.microsoft.com/office/drawing/2014/main" id="{DB77E1E9-2EAE-44A8-BC86-73A1819E405C}"/>
            </a:ext>
          </a:extLst>
        </xdr:cNvPr>
        <xdr:cNvPicPr>
          <a:picLocks noChangeAspect="1"/>
        </xdr:cNvPicPr>
      </xdr:nvPicPr>
      <xdr:blipFill>
        <a:blip xmlns:r="http://schemas.openxmlformats.org/officeDocument/2006/relationships" r:embed="rId29"/>
        <a:stretch>
          <a:fillRect/>
        </a:stretch>
      </xdr:blipFill>
      <xdr:spPr>
        <a:xfrm>
          <a:off x="4857974" y="23007021"/>
          <a:ext cx="3425414" cy="2419574"/>
        </a:xfrm>
        <a:prstGeom prst="rect">
          <a:avLst/>
        </a:prstGeom>
      </xdr:spPr>
    </xdr:pic>
    <xdr:clientData/>
  </xdr:twoCellAnchor>
  <xdr:twoCellAnchor editAs="oneCell">
    <xdr:from>
      <xdr:col>7</xdr:col>
      <xdr:colOff>78442</xdr:colOff>
      <xdr:row>213</xdr:row>
      <xdr:rowOff>89647</xdr:rowOff>
    </xdr:from>
    <xdr:to>
      <xdr:col>10</xdr:col>
      <xdr:colOff>562536</xdr:colOff>
      <xdr:row>226</xdr:row>
      <xdr:rowOff>127747</xdr:rowOff>
    </xdr:to>
    <xdr:pic>
      <xdr:nvPicPr>
        <xdr:cNvPr id="31" name="43 Imagen">
          <a:extLst>
            <a:ext uri="{FF2B5EF4-FFF2-40B4-BE49-F238E27FC236}">
              <a16:creationId xmlns:a16="http://schemas.microsoft.com/office/drawing/2014/main" id="{6789AF98-25B0-4347-A05B-6AC3CE1DBC5E}"/>
            </a:ext>
          </a:extLst>
        </xdr:cNvPr>
        <xdr:cNvPicPr>
          <a:picLocks noChangeAspect="1"/>
        </xdr:cNvPicPr>
      </xdr:nvPicPr>
      <xdr:blipFill>
        <a:blip xmlns:r="http://schemas.openxmlformats.org/officeDocument/2006/relationships" r:embed="rId30"/>
        <a:stretch>
          <a:fillRect/>
        </a:stretch>
      </xdr:blipFill>
      <xdr:spPr>
        <a:xfrm>
          <a:off x="4566622" y="41809147"/>
          <a:ext cx="3425414" cy="2415540"/>
        </a:xfrm>
        <a:prstGeom prst="rect">
          <a:avLst/>
        </a:prstGeom>
      </xdr:spPr>
    </xdr:pic>
    <xdr:clientData/>
  </xdr:twoCellAnchor>
  <xdr:twoCellAnchor editAs="oneCell">
    <xdr:from>
      <xdr:col>2</xdr:col>
      <xdr:colOff>168088</xdr:colOff>
      <xdr:row>213</xdr:row>
      <xdr:rowOff>56030</xdr:rowOff>
    </xdr:from>
    <xdr:to>
      <xdr:col>6</xdr:col>
      <xdr:colOff>405653</xdr:colOff>
      <xdr:row>226</xdr:row>
      <xdr:rowOff>94130</xdr:rowOff>
    </xdr:to>
    <xdr:pic>
      <xdr:nvPicPr>
        <xdr:cNvPr id="32" name="47 Imagen">
          <a:extLst>
            <a:ext uri="{FF2B5EF4-FFF2-40B4-BE49-F238E27FC236}">
              <a16:creationId xmlns:a16="http://schemas.microsoft.com/office/drawing/2014/main" id="{97604045-8C8F-48BC-8F6B-163F068CC9AF}"/>
            </a:ext>
          </a:extLst>
        </xdr:cNvPr>
        <xdr:cNvPicPr>
          <a:picLocks noChangeAspect="1"/>
        </xdr:cNvPicPr>
      </xdr:nvPicPr>
      <xdr:blipFill>
        <a:blip xmlns:r="http://schemas.openxmlformats.org/officeDocument/2006/relationships" r:embed="rId31"/>
        <a:stretch>
          <a:fillRect/>
        </a:stretch>
      </xdr:blipFill>
      <xdr:spPr>
        <a:xfrm>
          <a:off x="770068" y="41775530"/>
          <a:ext cx="3437965"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A58A9A90-32C3-4A8C-96A3-A44008E8C57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145C8D09-AD82-4C80-B964-B4BDF30CCEC3}"/>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114300</xdr:colOff>
      <xdr:row>229</xdr:row>
      <xdr:rowOff>47625</xdr:rowOff>
    </xdr:from>
    <xdr:to>
      <xdr:col>4</xdr:col>
      <xdr:colOff>426720</xdr:colOff>
      <xdr:row>242</xdr:row>
      <xdr:rowOff>85725</xdr:rowOff>
    </xdr:to>
    <xdr:pic>
      <xdr:nvPicPr>
        <xdr:cNvPr id="4" name="Imagen 3">
          <a:extLst>
            <a:ext uri="{FF2B5EF4-FFF2-40B4-BE49-F238E27FC236}">
              <a16:creationId xmlns:a16="http://schemas.microsoft.com/office/drawing/2014/main" id="{7F4E4690-A606-465A-9BF4-56614D20EFEB}"/>
            </a:ext>
          </a:extLst>
        </xdr:cNvPr>
        <xdr:cNvPicPr>
          <a:picLocks noChangeAspect="1"/>
        </xdr:cNvPicPr>
      </xdr:nvPicPr>
      <xdr:blipFill>
        <a:blip xmlns:r="http://schemas.openxmlformats.org/officeDocument/2006/relationships" r:embed="rId3"/>
        <a:stretch>
          <a:fillRect/>
        </a:stretch>
      </xdr:blipFill>
      <xdr:spPr>
        <a:xfrm>
          <a:off x="114300" y="42574845"/>
          <a:ext cx="3482340" cy="2415540"/>
        </a:xfrm>
        <a:prstGeom prst="rect">
          <a:avLst/>
        </a:prstGeom>
      </xdr:spPr>
    </xdr:pic>
    <xdr:clientData/>
  </xdr:twoCellAnchor>
  <xdr:twoCellAnchor editAs="oneCell">
    <xdr:from>
      <xdr:col>0</xdr:col>
      <xdr:colOff>142875</xdr:colOff>
      <xdr:row>261</xdr:row>
      <xdr:rowOff>85725</xdr:rowOff>
    </xdr:from>
    <xdr:to>
      <xdr:col>4</xdr:col>
      <xdr:colOff>452112</xdr:colOff>
      <xdr:row>274</xdr:row>
      <xdr:rowOff>129225</xdr:rowOff>
    </xdr:to>
    <xdr:pic>
      <xdr:nvPicPr>
        <xdr:cNvPr id="5" name="Imagen 4">
          <a:extLst>
            <a:ext uri="{FF2B5EF4-FFF2-40B4-BE49-F238E27FC236}">
              <a16:creationId xmlns:a16="http://schemas.microsoft.com/office/drawing/2014/main" id="{4A78E08C-286D-4DAB-8550-8D20FE21F45E}"/>
            </a:ext>
          </a:extLst>
        </xdr:cNvPr>
        <xdr:cNvPicPr>
          <a:picLocks noChangeAspect="1"/>
        </xdr:cNvPicPr>
      </xdr:nvPicPr>
      <xdr:blipFill>
        <a:blip xmlns:r="http://schemas.openxmlformats.org/officeDocument/2006/relationships" r:embed="rId4"/>
        <a:stretch>
          <a:fillRect/>
        </a:stretch>
      </xdr:blipFill>
      <xdr:spPr>
        <a:xfrm>
          <a:off x="142875" y="48495585"/>
          <a:ext cx="3479157" cy="2420940"/>
        </a:xfrm>
        <a:prstGeom prst="rect">
          <a:avLst/>
        </a:prstGeom>
      </xdr:spPr>
    </xdr:pic>
    <xdr:clientData/>
  </xdr:twoCellAnchor>
  <xdr:twoCellAnchor editAs="oneCell">
    <xdr:from>
      <xdr:col>6</xdr:col>
      <xdr:colOff>314325</xdr:colOff>
      <xdr:row>261</xdr:row>
      <xdr:rowOff>95250</xdr:rowOff>
    </xdr:from>
    <xdr:to>
      <xdr:col>10</xdr:col>
      <xdr:colOff>52062</xdr:colOff>
      <xdr:row>274</xdr:row>
      <xdr:rowOff>138750</xdr:rowOff>
    </xdr:to>
    <xdr:pic>
      <xdr:nvPicPr>
        <xdr:cNvPr id="6" name="Imagen 5">
          <a:extLst>
            <a:ext uri="{FF2B5EF4-FFF2-40B4-BE49-F238E27FC236}">
              <a16:creationId xmlns:a16="http://schemas.microsoft.com/office/drawing/2014/main" id="{998DF18A-C7BB-4265-9FF3-63F61D133EAE}"/>
            </a:ext>
          </a:extLst>
        </xdr:cNvPr>
        <xdr:cNvPicPr>
          <a:picLocks noChangeAspect="1"/>
        </xdr:cNvPicPr>
      </xdr:nvPicPr>
      <xdr:blipFill>
        <a:blip xmlns:r="http://schemas.openxmlformats.org/officeDocument/2006/relationships" r:embed="rId5"/>
        <a:stretch>
          <a:fillRect/>
        </a:stretch>
      </xdr:blipFill>
      <xdr:spPr>
        <a:xfrm>
          <a:off x="4787265" y="48505110"/>
          <a:ext cx="3486777" cy="2420940"/>
        </a:xfrm>
        <a:prstGeom prst="rect">
          <a:avLst/>
        </a:prstGeom>
      </xdr:spPr>
    </xdr:pic>
    <xdr:clientData/>
  </xdr:twoCellAnchor>
  <xdr:twoCellAnchor editAs="oneCell">
    <xdr:from>
      <xdr:col>0</xdr:col>
      <xdr:colOff>133350</xdr:colOff>
      <xdr:row>293</xdr:row>
      <xdr:rowOff>57150</xdr:rowOff>
    </xdr:from>
    <xdr:to>
      <xdr:col>4</xdr:col>
      <xdr:colOff>445350</xdr:colOff>
      <xdr:row>306</xdr:row>
      <xdr:rowOff>100650</xdr:rowOff>
    </xdr:to>
    <xdr:pic>
      <xdr:nvPicPr>
        <xdr:cNvPr id="7" name="Imagen 6">
          <a:extLst>
            <a:ext uri="{FF2B5EF4-FFF2-40B4-BE49-F238E27FC236}">
              <a16:creationId xmlns:a16="http://schemas.microsoft.com/office/drawing/2014/main" id="{F2B7ADF3-1620-4BF3-B98B-575D44AAE73F}"/>
            </a:ext>
          </a:extLst>
        </xdr:cNvPr>
        <xdr:cNvPicPr>
          <a:picLocks noChangeAspect="1"/>
        </xdr:cNvPicPr>
      </xdr:nvPicPr>
      <xdr:blipFill>
        <a:blip xmlns:r="http://schemas.openxmlformats.org/officeDocument/2006/relationships" r:embed="rId6"/>
        <a:stretch>
          <a:fillRect/>
        </a:stretch>
      </xdr:blipFill>
      <xdr:spPr>
        <a:xfrm>
          <a:off x="133350" y="54349650"/>
          <a:ext cx="3481920" cy="2420940"/>
        </a:xfrm>
        <a:prstGeom prst="rect">
          <a:avLst/>
        </a:prstGeom>
      </xdr:spPr>
    </xdr:pic>
    <xdr:clientData/>
  </xdr:twoCellAnchor>
  <xdr:twoCellAnchor editAs="oneCell">
    <xdr:from>
      <xdr:col>6</xdr:col>
      <xdr:colOff>228600</xdr:colOff>
      <xdr:row>293</xdr:row>
      <xdr:rowOff>85725</xdr:rowOff>
    </xdr:from>
    <xdr:to>
      <xdr:col>9</xdr:col>
      <xdr:colOff>731100</xdr:colOff>
      <xdr:row>306</xdr:row>
      <xdr:rowOff>129225</xdr:rowOff>
    </xdr:to>
    <xdr:pic>
      <xdr:nvPicPr>
        <xdr:cNvPr id="8" name="Imagen 7">
          <a:extLst>
            <a:ext uri="{FF2B5EF4-FFF2-40B4-BE49-F238E27FC236}">
              <a16:creationId xmlns:a16="http://schemas.microsoft.com/office/drawing/2014/main" id="{29BACBA4-7719-43D9-A7C2-22616E9F63A4}"/>
            </a:ext>
          </a:extLst>
        </xdr:cNvPr>
        <xdr:cNvPicPr>
          <a:picLocks noChangeAspect="1"/>
        </xdr:cNvPicPr>
      </xdr:nvPicPr>
      <xdr:blipFill>
        <a:blip xmlns:r="http://schemas.openxmlformats.org/officeDocument/2006/relationships" r:embed="rId7"/>
        <a:stretch>
          <a:fillRect/>
        </a:stretch>
      </xdr:blipFill>
      <xdr:spPr>
        <a:xfrm>
          <a:off x="4701540" y="54378225"/>
          <a:ext cx="3459060" cy="2420940"/>
        </a:xfrm>
        <a:prstGeom prst="rect">
          <a:avLst/>
        </a:prstGeom>
      </xdr:spPr>
    </xdr:pic>
    <xdr:clientData/>
  </xdr:twoCellAnchor>
  <xdr:twoCellAnchor editAs="oneCell">
    <xdr:from>
      <xdr:col>0</xdr:col>
      <xdr:colOff>390525</xdr:colOff>
      <xdr:row>5</xdr:row>
      <xdr:rowOff>57150</xdr:rowOff>
    </xdr:from>
    <xdr:to>
      <xdr:col>4</xdr:col>
      <xdr:colOff>688975</xdr:colOff>
      <xdr:row>18</xdr:row>
      <xdr:rowOff>101812</xdr:rowOff>
    </xdr:to>
    <xdr:pic>
      <xdr:nvPicPr>
        <xdr:cNvPr id="9" name="Imagen 8">
          <a:extLst>
            <a:ext uri="{FF2B5EF4-FFF2-40B4-BE49-F238E27FC236}">
              <a16:creationId xmlns:a16="http://schemas.microsoft.com/office/drawing/2014/main" id="{2F7C6D84-46D9-4438-BBD9-CE93898C9975}"/>
            </a:ext>
          </a:extLst>
        </xdr:cNvPr>
        <xdr:cNvPicPr>
          <a:picLocks noChangeAspect="1"/>
        </xdr:cNvPicPr>
      </xdr:nvPicPr>
      <xdr:blipFill>
        <a:blip xmlns:r="http://schemas.openxmlformats.org/officeDocument/2006/relationships" r:embed="rId8"/>
        <a:stretch>
          <a:fillRect/>
        </a:stretch>
      </xdr:blipFill>
      <xdr:spPr>
        <a:xfrm>
          <a:off x="390525" y="1405890"/>
          <a:ext cx="3468370" cy="2422102"/>
        </a:xfrm>
        <a:prstGeom prst="rect">
          <a:avLst/>
        </a:prstGeom>
      </xdr:spPr>
    </xdr:pic>
    <xdr:clientData/>
  </xdr:twoCellAnchor>
  <xdr:twoCellAnchor editAs="oneCell">
    <xdr:from>
      <xdr:col>6</xdr:col>
      <xdr:colOff>438150</xdr:colOff>
      <xdr:row>5</xdr:row>
      <xdr:rowOff>66675</xdr:rowOff>
    </xdr:from>
    <xdr:to>
      <xdr:col>10</xdr:col>
      <xdr:colOff>170392</xdr:colOff>
      <xdr:row>18</xdr:row>
      <xdr:rowOff>103717</xdr:rowOff>
    </xdr:to>
    <xdr:pic>
      <xdr:nvPicPr>
        <xdr:cNvPr id="10" name="Imagen 9">
          <a:extLst>
            <a:ext uri="{FF2B5EF4-FFF2-40B4-BE49-F238E27FC236}">
              <a16:creationId xmlns:a16="http://schemas.microsoft.com/office/drawing/2014/main" id="{E4F62438-02E1-49C5-A298-38AA2C4DFB30}"/>
            </a:ext>
          </a:extLst>
        </xdr:cNvPr>
        <xdr:cNvPicPr>
          <a:picLocks noChangeAspect="1"/>
        </xdr:cNvPicPr>
      </xdr:nvPicPr>
      <xdr:blipFill>
        <a:blip xmlns:r="http://schemas.openxmlformats.org/officeDocument/2006/relationships" r:embed="rId9"/>
        <a:stretch>
          <a:fillRect/>
        </a:stretch>
      </xdr:blipFill>
      <xdr:spPr>
        <a:xfrm>
          <a:off x="4911090" y="1415415"/>
          <a:ext cx="3481282" cy="2414482"/>
        </a:xfrm>
        <a:prstGeom prst="rect">
          <a:avLst/>
        </a:prstGeom>
      </xdr:spPr>
    </xdr:pic>
    <xdr:clientData/>
  </xdr:twoCellAnchor>
  <xdr:twoCellAnchor editAs="oneCell">
    <xdr:from>
      <xdr:col>0</xdr:col>
      <xdr:colOff>333375</xdr:colOff>
      <xdr:row>21</xdr:row>
      <xdr:rowOff>47625</xdr:rowOff>
    </xdr:from>
    <xdr:to>
      <xdr:col>4</xdr:col>
      <xdr:colOff>699526</xdr:colOff>
      <xdr:row>34</xdr:row>
      <xdr:rowOff>91125</xdr:rowOff>
    </xdr:to>
    <xdr:pic>
      <xdr:nvPicPr>
        <xdr:cNvPr id="11" name="Imagen 10">
          <a:extLst>
            <a:ext uri="{FF2B5EF4-FFF2-40B4-BE49-F238E27FC236}">
              <a16:creationId xmlns:a16="http://schemas.microsoft.com/office/drawing/2014/main" id="{1B376926-3EFE-439B-A63D-3623405C6BA3}"/>
            </a:ext>
          </a:extLst>
        </xdr:cNvPr>
        <xdr:cNvPicPr>
          <a:picLocks noChangeAspect="1"/>
        </xdr:cNvPicPr>
      </xdr:nvPicPr>
      <xdr:blipFill>
        <a:blip xmlns:r="http://schemas.openxmlformats.org/officeDocument/2006/relationships" r:embed="rId10"/>
        <a:stretch>
          <a:fillRect/>
        </a:stretch>
      </xdr:blipFill>
      <xdr:spPr>
        <a:xfrm>
          <a:off x="333375" y="4337685"/>
          <a:ext cx="3536071" cy="2420940"/>
        </a:xfrm>
        <a:prstGeom prst="rect">
          <a:avLst/>
        </a:prstGeom>
      </xdr:spPr>
    </xdr:pic>
    <xdr:clientData/>
  </xdr:twoCellAnchor>
  <xdr:twoCellAnchor editAs="oneCell">
    <xdr:from>
      <xdr:col>6</xdr:col>
      <xdr:colOff>400050</xdr:colOff>
      <xdr:row>21</xdr:row>
      <xdr:rowOff>66675</xdr:rowOff>
    </xdr:from>
    <xdr:to>
      <xdr:col>10</xdr:col>
      <xdr:colOff>202865</xdr:colOff>
      <xdr:row>34</xdr:row>
      <xdr:rowOff>110175</xdr:rowOff>
    </xdr:to>
    <xdr:pic>
      <xdr:nvPicPr>
        <xdr:cNvPr id="12" name="Imagen 11">
          <a:extLst>
            <a:ext uri="{FF2B5EF4-FFF2-40B4-BE49-F238E27FC236}">
              <a16:creationId xmlns:a16="http://schemas.microsoft.com/office/drawing/2014/main" id="{85AF724C-B92E-4CB7-83CC-F4DC8DBD2E50}"/>
            </a:ext>
          </a:extLst>
        </xdr:cNvPr>
        <xdr:cNvPicPr>
          <a:picLocks noChangeAspect="1"/>
        </xdr:cNvPicPr>
      </xdr:nvPicPr>
      <xdr:blipFill>
        <a:blip xmlns:r="http://schemas.openxmlformats.org/officeDocument/2006/relationships" r:embed="rId11"/>
        <a:stretch>
          <a:fillRect/>
        </a:stretch>
      </xdr:blipFill>
      <xdr:spPr>
        <a:xfrm>
          <a:off x="4872990" y="4356735"/>
          <a:ext cx="3551855" cy="2420940"/>
        </a:xfrm>
        <a:prstGeom prst="rect">
          <a:avLst/>
        </a:prstGeom>
      </xdr:spPr>
    </xdr:pic>
    <xdr:clientData/>
  </xdr:twoCellAnchor>
  <xdr:twoCellAnchor editAs="oneCell">
    <xdr:from>
      <xdr:col>0</xdr:col>
      <xdr:colOff>323850</xdr:colOff>
      <xdr:row>37</xdr:row>
      <xdr:rowOff>47624</xdr:rowOff>
    </xdr:from>
    <xdr:to>
      <xdr:col>4</xdr:col>
      <xdr:colOff>690002</xdr:colOff>
      <xdr:row>50</xdr:row>
      <xdr:rowOff>91124</xdr:rowOff>
    </xdr:to>
    <xdr:pic>
      <xdr:nvPicPr>
        <xdr:cNvPr id="13" name="Imagen 12">
          <a:extLst>
            <a:ext uri="{FF2B5EF4-FFF2-40B4-BE49-F238E27FC236}">
              <a16:creationId xmlns:a16="http://schemas.microsoft.com/office/drawing/2014/main" id="{D1B734F4-870E-4D5A-A3EC-9E29897D909E}"/>
            </a:ext>
          </a:extLst>
        </xdr:cNvPr>
        <xdr:cNvPicPr>
          <a:picLocks noChangeAspect="1"/>
        </xdr:cNvPicPr>
      </xdr:nvPicPr>
      <xdr:blipFill>
        <a:blip xmlns:r="http://schemas.openxmlformats.org/officeDocument/2006/relationships" r:embed="rId12"/>
        <a:stretch>
          <a:fillRect/>
        </a:stretch>
      </xdr:blipFill>
      <xdr:spPr>
        <a:xfrm>
          <a:off x="323850" y="7279004"/>
          <a:ext cx="3536072" cy="2420940"/>
        </a:xfrm>
        <a:prstGeom prst="rect">
          <a:avLst/>
        </a:prstGeom>
      </xdr:spPr>
    </xdr:pic>
    <xdr:clientData/>
  </xdr:twoCellAnchor>
  <xdr:twoCellAnchor editAs="oneCell">
    <xdr:from>
      <xdr:col>6</xdr:col>
      <xdr:colOff>390525</xdr:colOff>
      <xdr:row>37</xdr:row>
      <xdr:rowOff>66674</xdr:rowOff>
    </xdr:from>
    <xdr:to>
      <xdr:col>10</xdr:col>
      <xdr:colOff>193341</xdr:colOff>
      <xdr:row>50</xdr:row>
      <xdr:rowOff>110174</xdr:rowOff>
    </xdr:to>
    <xdr:pic>
      <xdr:nvPicPr>
        <xdr:cNvPr id="14" name="Imagen 13">
          <a:extLst>
            <a:ext uri="{FF2B5EF4-FFF2-40B4-BE49-F238E27FC236}">
              <a16:creationId xmlns:a16="http://schemas.microsoft.com/office/drawing/2014/main" id="{E82A9C58-81C6-4A91-884E-0FA4897EA8C5}"/>
            </a:ext>
          </a:extLst>
        </xdr:cNvPr>
        <xdr:cNvPicPr>
          <a:picLocks noChangeAspect="1"/>
        </xdr:cNvPicPr>
      </xdr:nvPicPr>
      <xdr:blipFill>
        <a:blip xmlns:r="http://schemas.openxmlformats.org/officeDocument/2006/relationships" r:embed="rId13"/>
        <a:stretch>
          <a:fillRect/>
        </a:stretch>
      </xdr:blipFill>
      <xdr:spPr>
        <a:xfrm>
          <a:off x="4863465" y="7298054"/>
          <a:ext cx="3551856" cy="2420940"/>
        </a:xfrm>
        <a:prstGeom prst="rect">
          <a:avLst/>
        </a:prstGeom>
      </xdr:spPr>
    </xdr:pic>
    <xdr:clientData/>
  </xdr:twoCellAnchor>
  <xdr:twoCellAnchor editAs="oneCell">
    <xdr:from>
      <xdr:col>0</xdr:col>
      <xdr:colOff>476250</xdr:colOff>
      <xdr:row>53</xdr:row>
      <xdr:rowOff>104774</xdr:rowOff>
    </xdr:from>
    <xdr:to>
      <xdr:col>5</xdr:col>
      <xdr:colOff>80402</xdr:colOff>
      <xdr:row>66</xdr:row>
      <xdr:rowOff>148274</xdr:rowOff>
    </xdr:to>
    <xdr:pic>
      <xdr:nvPicPr>
        <xdr:cNvPr id="15" name="Imagen 14">
          <a:extLst>
            <a:ext uri="{FF2B5EF4-FFF2-40B4-BE49-F238E27FC236}">
              <a16:creationId xmlns:a16="http://schemas.microsoft.com/office/drawing/2014/main" id="{34ED66CD-506D-49C8-A492-FE921FE46BF0}"/>
            </a:ext>
          </a:extLst>
        </xdr:cNvPr>
        <xdr:cNvPicPr>
          <a:picLocks noChangeAspect="1"/>
        </xdr:cNvPicPr>
      </xdr:nvPicPr>
      <xdr:blipFill>
        <a:blip xmlns:r="http://schemas.openxmlformats.org/officeDocument/2006/relationships" r:embed="rId14"/>
        <a:stretch>
          <a:fillRect/>
        </a:stretch>
      </xdr:blipFill>
      <xdr:spPr>
        <a:xfrm>
          <a:off x="476250" y="10277474"/>
          <a:ext cx="3566552" cy="2420940"/>
        </a:xfrm>
        <a:prstGeom prst="rect">
          <a:avLst/>
        </a:prstGeom>
      </xdr:spPr>
    </xdr:pic>
    <xdr:clientData/>
  </xdr:twoCellAnchor>
  <xdr:twoCellAnchor editAs="oneCell">
    <xdr:from>
      <xdr:col>6</xdr:col>
      <xdr:colOff>371475</xdr:colOff>
      <xdr:row>53</xdr:row>
      <xdr:rowOff>66674</xdr:rowOff>
    </xdr:from>
    <xdr:to>
      <xdr:col>10</xdr:col>
      <xdr:colOff>174291</xdr:colOff>
      <xdr:row>66</xdr:row>
      <xdr:rowOff>110174</xdr:rowOff>
    </xdr:to>
    <xdr:pic>
      <xdr:nvPicPr>
        <xdr:cNvPr id="16" name="Imagen 15">
          <a:extLst>
            <a:ext uri="{FF2B5EF4-FFF2-40B4-BE49-F238E27FC236}">
              <a16:creationId xmlns:a16="http://schemas.microsoft.com/office/drawing/2014/main" id="{EC129475-C8A6-4D8A-9EC1-D8DA93CEF309}"/>
            </a:ext>
          </a:extLst>
        </xdr:cNvPr>
        <xdr:cNvPicPr>
          <a:picLocks noChangeAspect="1"/>
        </xdr:cNvPicPr>
      </xdr:nvPicPr>
      <xdr:blipFill>
        <a:blip xmlns:r="http://schemas.openxmlformats.org/officeDocument/2006/relationships" r:embed="rId15"/>
        <a:stretch>
          <a:fillRect/>
        </a:stretch>
      </xdr:blipFill>
      <xdr:spPr>
        <a:xfrm>
          <a:off x="4844415" y="10239374"/>
          <a:ext cx="3551856" cy="2420940"/>
        </a:xfrm>
        <a:prstGeom prst="rect">
          <a:avLst/>
        </a:prstGeom>
      </xdr:spPr>
    </xdr:pic>
    <xdr:clientData/>
  </xdr:twoCellAnchor>
  <xdr:twoCellAnchor editAs="oneCell">
    <xdr:from>
      <xdr:col>0</xdr:col>
      <xdr:colOff>485775</xdr:colOff>
      <xdr:row>69</xdr:row>
      <xdr:rowOff>85725</xdr:rowOff>
    </xdr:from>
    <xdr:to>
      <xdr:col>5</xdr:col>
      <xdr:colOff>97682</xdr:colOff>
      <xdr:row>82</xdr:row>
      <xdr:rowOff>129225</xdr:rowOff>
    </xdr:to>
    <xdr:pic>
      <xdr:nvPicPr>
        <xdr:cNvPr id="17" name="Imagen 16">
          <a:extLst>
            <a:ext uri="{FF2B5EF4-FFF2-40B4-BE49-F238E27FC236}">
              <a16:creationId xmlns:a16="http://schemas.microsoft.com/office/drawing/2014/main" id="{40F03FA5-657A-4D19-A575-BB5D1BBABBD6}"/>
            </a:ext>
          </a:extLst>
        </xdr:cNvPr>
        <xdr:cNvPicPr>
          <a:picLocks noChangeAspect="1"/>
        </xdr:cNvPicPr>
      </xdr:nvPicPr>
      <xdr:blipFill>
        <a:blip xmlns:r="http://schemas.openxmlformats.org/officeDocument/2006/relationships" r:embed="rId16"/>
        <a:stretch>
          <a:fillRect/>
        </a:stretch>
      </xdr:blipFill>
      <xdr:spPr>
        <a:xfrm>
          <a:off x="485775" y="13199745"/>
          <a:ext cx="3574307" cy="2420940"/>
        </a:xfrm>
        <a:prstGeom prst="rect">
          <a:avLst/>
        </a:prstGeom>
      </xdr:spPr>
    </xdr:pic>
    <xdr:clientData/>
  </xdr:twoCellAnchor>
  <xdr:twoCellAnchor editAs="oneCell">
    <xdr:from>
      <xdr:col>6</xdr:col>
      <xdr:colOff>361950</xdr:colOff>
      <xdr:row>69</xdr:row>
      <xdr:rowOff>66675</xdr:rowOff>
    </xdr:from>
    <xdr:to>
      <xdr:col>10</xdr:col>
      <xdr:colOff>164765</xdr:colOff>
      <xdr:row>82</xdr:row>
      <xdr:rowOff>110175</xdr:rowOff>
    </xdr:to>
    <xdr:pic>
      <xdr:nvPicPr>
        <xdr:cNvPr id="18" name="Imagen 17">
          <a:extLst>
            <a:ext uri="{FF2B5EF4-FFF2-40B4-BE49-F238E27FC236}">
              <a16:creationId xmlns:a16="http://schemas.microsoft.com/office/drawing/2014/main" id="{51A6DA03-A635-4CF8-ADA8-09BA334C8940}"/>
            </a:ext>
          </a:extLst>
        </xdr:cNvPr>
        <xdr:cNvPicPr>
          <a:picLocks noChangeAspect="1"/>
        </xdr:cNvPicPr>
      </xdr:nvPicPr>
      <xdr:blipFill>
        <a:blip xmlns:r="http://schemas.openxmlformats.org/officeDocument/2006/relationships" r:embed="rId17"/>
        <a:stretch>
          <a:fillRect/>
        </a:stretch>
      </xdr:blipFill>
      <xdr:spPr>
        <a:xfrm>
          <a:off x="4834890" y="13180695"/>
          <a:ext cx="3551855" cy="2420940"/>
        </a:xfrm>
        <a:prstGeom prst="rect">
          <a:avLst/>
        </a:prstGeom>
      </xdr:spPr>
    </xdr:pic>
    <xdr:clientData/>
  </xdr:twoCellAnchor>
  <xdr:twoCellAnchor editAs="oneCell">
    <xdr:from>
      <xdr:col>0</xdr:col>
      <xdr:colOff>514350</xdr:colOff>
      <xdr:row>85</xdr:row>
      <xdr:rowOff>95249</xdr:rowOff>
    </xdr:from>
    <xdr:to>
      <xdr:col>5</xdr:col>
      <xdr:colOff>118502</xdr:colOff>
      <xdr:row>98</xdr:row>
      <xdr:rowOff>138749</xdr:rowOff>
    </xdr:to>
    <xdr:pic>
      <xdr:nvPicPr>
        <xdr:cNvPr id="19" name="Imagen 18">
          <a:extLst>
            <a:ext uri="{FF2B5EF4-FFF2-40B4-BE49-F238E27FC236}">
              <a16:creationId xmlns:a16="http://schemas.microsoft.com/office/drawing/2014/main" id="{5F5B9FF4-C394-4B8F-8FAD-DFD53F5F1119}"/>
            </a:ext>
          </a:extLst>
        </xdr:cNvPr>
        <xdr:cNvPicPr>
          <a:picLocks noChangeAspect="1"/>
        </xdr:cNvPicPr>
      </xdr:nvPicPr>
      <xdr:blipFill>
        <a:blip xmlns:r="http://schemas.openxmlformats.org/officeDocument/2006/relationships" r:embed="rId18"/>
        <a:stretch>
          <a:fillRect/>
        </a:stretch>
      </xdr:blipFill>
      <xdr:spPr>
        <a:xfrm>
          <a:off x="514350" y="16150589"/>
          <a:ext cx="3566552" cy="2420940"/>
        </a:xfrm>
        <a:prstGeom prst="rect">
          <a:avLst/>
        </a:prstGeom>
      </xdr:spPr>
    </xdr:pic>
    <xdr:clientData/>
  </xdr:twoCellAnchor>
  <xdr:twoCellAnchor editAs="oneCell">
    <xdr:from>
      <xdr:col>6</xdr:col>
      <xdr:colOff>409575</xdr:colOff>
      <xdr:row>85</xdr:row>
      <xdr:rowOff>95249</xdr:rowOff>
    </xdr:from>
    <xdr:to>
      <xdr:col>10</xdr:col>
      <xdr:colOff>212391</xdr:colOff>
      <xdr:row>98</xdr:row>
      <xdr:rowOff>138749</xdr:rowOff>
    </xdr:to>
    <xdr:pic>
      <xdr:nvPicPr>
        <xdr:cNvPr id="20" name="Imagen 19">
          <a:extLst>
            <a:ext uri="{FF2B5EF4-FFF2-40B4-BE49-F238E27FC236}">
              <a16:creationId xmlns:a16="http://schemas.microsoft.com/office/drawing/2014/main" id="{810E264A-F659-41B9-8C79-178345FE75DE}"/>
            </a:ext>
          </a:extLst>
        </xdr:cNvPr>
        <xdr:cNvPicPr>
          <a:picLocks noChangeAspect="1"/>
        </xdr:cNvPicPr>
      </xdr:nvPicPr>
      <xdr:blipFill>
        <a:blip xmlns:r="http://schemas.openxmlformats.org/officeDocument/2006/relationships" r:embed="rId19"/>
        <a:stretch>
          <a:fillRect/>
        </a:stretch>
      </xdr:blipFill>
      <xdr:spPr>
        <a:xfrm>
          <a:off x="4882515" y="16150589"/>
          <a:ext cx="3551856" cy="2420940"/>
        </a:xfrm>
        <a:prstGeom prst="rect">
          <a:avLst/>
        </a:prstGeom>
      </xdr:spPr>
    </xdr:pic>
    <xdr:clientData/>
  </xdr:twoCellAnchor>
  <xdr:twoCellAnchor editAs="oneCell">
    <xdr:from>
      <xdr:col>0</xdr:col>
      <xdr:colOff>495300</xdr:colOff>
      <xdr:row>101</xdr:row>
      <xdr:rowOff>76199</xdr:rowOff>
    </xdr:from>
    <xdr:to>
      <xdr:col>5</xdr:col>
      <xdr:colOff>99452</xdr:colOff>
      <xdr:row>114</xdr:row>
      <xdr:rowOff>119699</xdr:rowOff>
    </xdr:to>
    <xdr:pic>
      <xdr:nvPicPr>
        <xdr:cNvPr id="21" name="Imagen 20">
          <a:extLst>
            <a:ext uri="{FF2B5EF4-FFF2-40B4-BE49-F238E27FC236}">
              <a16:creationId xmlns:a16="http://schemas.microsoft.com/office/drawing/2014/main" id="{78B7D846-8D89-4189-A927-27B5060CB6D5}"/>
            </a:ext>
          </a:extLst>
        </xdr:cNvPr>
        <xdr:cNvPicPr>
          <a:picLocks noChangeAspect="1"/>
        </xdr:cNvPicPr>
      </xdr:nvPicPr>
      <xdr:blipFill>
        <a:blip xmlns:r="http://schemas.openxmlformats.org/officeDocument/2006/relationships" r:embed="rId20"/>
        <a:stretch>
          <a:fillRect/>
        </a:stretch>
      </xdr:blipFill>
      <xdr:spPr>
        <a:xfrm>
          <a:off x="495300" y="19072859"/>
          <a:ext cx="3566552" cy="2420940"/>
        </a:xfrm>
        <a:prstGeom prst="rect">
          <a:avLst/>
        </a:prstGeom>
      </xdr:spPr>
    </xdr:pic>
    <xdr:clientData/>
  </xdr:twoCellAnchor>
  <xdr:twoCellAnchor editAs="oneCell">
    <xdr:from>
      <xdr:col>6</xdr:col>
      <xdr:colOff>428625</xdr:colOff>
      <xdr:row>101</xdr:row>
      <xdr:rowOff>66674</xdr:rowOff>
    </xdr:from>
    <xdr:to>
      <xdr:col>10</xdr:col>
      <xdr:colOff>231441</xdr:colOff>
      <xdr:row>114</xdr:row>
      <xdr:rowOff>110174</xdr:rowOff>
    </xdr:to>
    <xdr:pic>
      <xdr:nvPicPr>
        <xdr:cNvPr id="22" name="Imagen 21">
          <a:extLst>
            <a:ext uri="{FF2B5EF4-FFF2-40B4-BE49-F238E27FC236}">
              <a16:creationId xmlns:a16="http://schemas.microsoft.com/office/drawing/2014/main" id="{A9B438A1-65D4-4E72-BCEE-1836D329E2C4}"/>
            </a:ext>
          </a:extLst>
        </xdr:cNvPr>
        <xdr:cNvPicPr>
          <a:picLocks noChangeAspect="1"/>
        </xdr:cNvPicPr>
      </xdr:nvPicPr>
      <xdr:blipFill>
        <a:blip xmlns:r="http://schemas.openxmlformats.org/officeDocument/2006/relationships" r:embed="rId21"/>
        <a:stretch>
          <a:fillRect/>
        </a:stretch>
      </xdr:blipFill>
      <xdr:spPr>
        <a:xfrm>
          <a:off x="4901565" y="19063334"/>
          <a:ext cx="3551856" cy="2420940"/>
        </a:xfrm>
        <a:prstGeom prst="rect">
          <a:avLst/>
        </a:prstGeom>
      </xdr:spPr>
    </xdr:pic>
    <xdr:clientData/>
  </xdr:twoCellAnchor>
  <xdr:twoCellAnchor editAs="oneCell">
    <xdr:from>
      <xdr:col>0</xdr:col>
      <xdr:colOff>485775</xdr:colOff>
      <xdr:row>117</xdr:row>
      <xdr:rowOff>85725</xdr:rowOff>
    </xdr:from>
    <xdr:to>
      <xdr:col>5</xdr:col>
      <xdr:colOff>89926</xdr:colOff>
      <xdr:row>130</xdr:row>
      <xdr:rowOff>129225</xdr:rowOff>
    </xdr:to>
    <xdr:pic>
      <xdr:nvPicPr>
        <xdr:cNvPr id="23" name="Imagen 22">
          <a:extLst>
            <a:ext uri="{FF2B5EF4-FFF2-40B4-BE49-F238E27FC236}">
              <a16:creationId xmlns:a16="http://schemas.microsoft.com/office/drawing/2014/main" id="{E20DC167-6E93-4EC7-94DB-AB882A4B939C}"/>
            </a:ext>
          </a:extLst>
        </xdr:cNvPr>
        <xdr:cNvPicPr>
          <a:picLocks noChangeAspect="1"/>
        </xdr:cNvPicPr>
      </xdr:nvPicPr>
      <xdr:blipFill>
        <a:blip xmlns:r="http://schemas.openxmlformats.org/officeDocument/2006/relationships" r:embed="rId22"/>
        <a:stretch>
          <a:fillRect/>
        </a:stretch>
      </xdr:blipFill>
      <xdr:spPr>
        <a:xfrm>
          <a:off x="485775" y="22023705"/>
          <a:ext cx="3566551" cy="2420940"/>
        </a:xfrm>
        <a:prstGeom prst="rect">
          <a:avLst/>
        </a:prstGeom>
      </xdr:spPr>
    </xdr:pic>
    <xdr:clientData/>
  </xdr:twoCellAnchor>
  <xdr:twoCellAnchor editAs="oneCell">
    <xdr:from>
      <xdr:col>6</xdr:col>
      <xdr:colOff>400050</xdr:colOff>
      <xdr:row>117</xdr:row>
      <xdr:rowOff>66675</xdr:rowOff>
    </xdr:from>
    <xdr:to>
      <xdr:col>10</xdr:col>
      <xdr:colOff>202865</xdr:colOff>
      <xdr:row>130</xdr:row>
      <xdr:rowOff>110175</xdr:rowOff>
    </xdr:to>
    <xdr:pic>
      <xdr:nvPicPr>
        <xdr:cNvPr id="24" name="Imagen 23">
          <a:extLst>
            <a:ext uri="{FF2B5EF4-FFF2-40B4-BE49-F238E27FC236}">
              <a16:creationId xmlns:a16="http://schemas.microsoft.com/office/drawing/2014/main" id="{72806813-7AD8-49FE-85A0-710D3B2E9599}"/>
            </a:ext>
          </a:extLst>
        </xdr:cNvPr>
        <xdr:cNvPicPr>
          <a:picLocks noChangeAspect="1"/>
        </xdr:cNvPicPr>
      </xdr:nvPicPr>
      <xdr:blipFill>
        <a:blip xmlns:r="http://schemas.openxmlformats.org/officeDocument/2006/relationships" r:embed="rId23"/>
        <a:stretch>
          <a:fillRect/>
        </a:stretch>
      </xdr:blipFill>
      <xdr:spPr>
        <a:xfrm>
          <a:off x="4872990" y="22004655"/>
          <a:ext cx="3551855" cy="2420940"/>
        </a:xfrm>
        <a:prstGeom prst="rect">
          <a:avLst/>
        </a:prstGeom>
      </xdr:spPr>
    </xdr:pic>
    <xdr:clientData/>
  </xdr:twoCellAnchor>
  <xdr:twoCellAnchor editAs="oneCell">
    <xdr:from>
      <xdr:col>0</xdr:col>
      <xdr:colOff>533400</xdr:colOff>
      <xdr:row>133</xdr:row>
      <xdr:rowOff>66674</xdr:rowOff>
    </xdr:from>
    <xdr:to>
      <xdr:col>5</xdr:col>
      <xdr:colOff>145309</xdr:colOff>
      <xdr:row>146</xdr:row>
      <xdr:rowOff>110174</xdr:rowOff>
    </xdr:to>
    <xdr:pic>
      <xdr:nvPicPr>
        <xdr:cNvPr id="25" name="Imagen 24">
          <a:extLst>
            <a:ext uri="{FF2B5EF4-FFF2-40B4-BE49-F238E27FC236}">
              <a16:creationId xmlns:a16="http://schemas.microsoft.com/office/drawing/2014/main" id="{560D83A0-EA59-48B3-82C3-0EE72A6BB928}"/>
            </a:ext>
          </a:extLst>
        </xdr:cNvPr>
        <xdr:cNvPicPr>
          <a:picLocks noChangeAspect="1"/>
        </xdr:cNvPicPr>
      </xdr:nvPicPr>
      <xdr:blipFill>
        <a:blip xmlns:r="http://schemas.openxmlformats.org/officeDocument/2006/relationships" r:embed="rId24"/>
        <a:stretch>
          <a:fillRect/>
        </a:stretch>
      </xdr:blipFill>
      <xdr:spPr>
        <a:xfrm>
          <a:off x="533400" y="24945974"/>
          <a:ext cx="3574309" cy="2420940"/>
        </a:xfrm>
        <a:prstGeom prst="rect">
          <a:avLst/>
        </a:prstGeom>
      </xdr:spPr>
    </xdr:pic>
    <xdr:clientData/>
  </xdr:twoCellAnchor>
  <xdr:twoCellAnchor editAs="oneCell">
    <xdr:from>
      <xdr:col>6</xdr:col>
      <xdr:colOff>381000</xdr:colOff>
      <xdr:row>133</xdr:row>
      <xdr:rowOff>66674</xdr:rowOff>
    </xdr:from>
    <xdr:to>
      <xdr:col>10</xdr:col>
      <xdr:colOff>183816</xdr:colOff>
      <xdr:row>146</xdr:row>
      <xdr:rowOff>110174</xdr:rowOff>
    </xdr:to>
    <xdr:pic>
      <xdr:nvPicPr>
        <xdr:cNvPr id="26" name="Imagen 25">
          <a:extLst>
            <a:ext uri="{FF2B5EF4-FFF2-40B4-BE49-F238E27FC236}">
              <a16:creationId xmlns:a16="http://schemas.microsoft.com/office/drawing/2014/main" id="{C8F8562F-8226-42AD-B089-30771E6D876E}"/>
            </a:ext>
          </a:extLst>
        </xdr:cNvPr>
        <xdr:cNvPicPr>
          <a:picLocks noChangeAspect="1"/>
        </xdr:cNvPicPr>
      </xdr:nvPicPr>
      <xdr:blipFill>
        <a:blip xmlns:r="http://schemas.openxmlformats.org/officeDocument/2006/relationships" r:embed="rId25"/>
        <a:stretch>
          <a:fillRect/>
        </a:stretch>
      </xdr:blipFill>
      <xdr:spPr>
        <a:xfrm>
          <a:off x="4853940" y="24945974"/>
          <a:ext cx="3551856" cy="2420940"/>
        </a:xfrm>
        <a:prstGeom prst="rect">
          <a:avLst/>
        </a:prstGeom>
      </xdr:spPr>
    </xdr:pic>
    <xdr:clientData/>
  </xdr:twoCellAnchor>
  <xdr:twoCellAnchor editAs="oneCell">
    <xdr:from>
      <xdr:col>0</xdr:col>
      <xdr:colOff>276225</xdr:colOff>
      <xdr:row>149</xdr:row>
      <xdr:rowOff>66674</xdr:rowOff>
    </xdr:from>
    <xdr:to>
      <xdr:col>4</xdr:col>
      <xdr:colOff>642377</xdr:colOff>
      <xdr:row>162</xdr:row>
      <xdr:rowOff>110174</xdr:rowOff>
    </xdr:to>
    <xdr:pic>
      <xdr:nvPicPr>
        <xdr:cNvPr id="27" name="Imagen 26">
          <a:extLst>
            <a:ext uri="{FF2B5EF4-FFF2-40B4-BE49-F238E27FC236}">
              <a16:creationId xmlns:a16="http://schemas.microsoft.com/office/drawing/2014/main" id="{B41B34F8-32A5-48FD-883F-10F48545AF27}"/>
            </a:ext>
          </a:extLst>
        </xdr:cNvPr>
        <xdr:cNvPicPr>
          <a:picLocks noChangeAspect="1"/>
        </xdr:cNvPicPr>
      </xdr:nvPicPr>
      <xdr:blipFill>
        <a:blip xmlns:r="http://schemas.openxmlformats.org/officeDocument/2006/relationships" r:embed="rId26"/>
        <a:stretch>
          <a:fillRect/>
        </a:stretch>
      </xdr:blipFill>
      <xdr:spPr>
        <a:xfrm>
          <a:off x="276225" y="27887294"/>
          <a:ext cx="3536072" cy="2420940"/>
        </a:xfrm>
        <a:prstGeom prst="rect">
          <a:avLst/>
        </a:prstGeom>
      </xdr:spPr>
    </xdr:pic>
    <xdr:clientData/>
  </xdr:twoCellAnchor>
  <xdr:twoCellAnchor editAs="oneCell">
    <xdr:from>
      <xdr:col>6</xdr:col>
      <xdr:colOff>523875</xdr:colOff>
      <xdr:row>149</xdr:row>
      <xdr:rowOff>66674</xdr:rowOff>
    </xdr:from>
    <xdr:to>
      <xdr:col>10</xdr:col>
      <xdr:colOff>326691</xdr:colOff>
      <xdr:row>162</xdr:row>
      <xdr:rowOff>110174</xdr:rowOff>
    </xdr:to>
    <xdr:pic>
      <xdr:nvPicPr>
        <xdr:cNvPr id="28" name="Imagen 27">
          <a:extLst>
            <a:ext uri="{FF2B5EF4-FFF2-40B4-BE49-F238E27FC236}">
              <a16:creationId xmlns:a16="http://schemas.microsoft.com/office/drawing/2014/main" id="{E46DD7FF-A3C3-47BD-B483-FC13ACD306FD}"/>
            </a:ext>
          </a:extLst>
        </xdr:cNvPr>
        <xdr:cNvPicPr>
          <a:picLocks noChangeAspect="1"/>
        </xdr:cNvPicPr>
      </xdr:nvPicPr>
      <xdr:blipFill>
        <a:blip xmlns:r="http://schemas.openxmlformats.org/officeDocument/2006/relationships" r:embed="rId27"/>
        <a:stretch>
          <a:fillRect/>
        </a:stretch>
      </xdr:blipFill>
      <xdr:spPr>
        <a:xfrm>
          <a:off x="4996815" y="27887294"/>
          <a:ext cx="3551856" cy="2420940"/>
        </a:xfrm>
        <a:prstGeom prst="rect">
          <a:avLst/>
        </a:prstGeom>
      </xdr:spPr>
    </xdr:pic>
    <xdr:clientData/>
  </xdr:twoCellAnchor>
  <xdr:twoCellAnchor editAs="oneCell">
    <xdr:from>
      <xdr:col>0</xdr:col>
      <xdr:colOff>276225</xdr:colOff>
      <xdr:row>165</xdr:row>
      <xdr:rowOff>66675</xdr:rowOff>
    </xdr:from>
    <xdr:to>
      <xdr:col>4</xdr:col>
      <xdr:colOff>650132</xdr:colOff>
      <xdr:row>178</xdr:row>
      <xdr:rowOff>110175</xdr:rowOff>
    </xdr:to>
    <xdr:pic>
      <xdr:nvPicPr>
        <xdr:cNvPr id="29" name="Imagen 28">
          <a:extLst>
            <a:ext uri="{FF2B5EF4-FFF2-40B4-BE49-F238E27FC236}">
              <a16:creationId xmlns:a16="http://schemas.microsoft.com/office/drawing/2014/main" id="{36890FE8-7041-45DE-ACF1-22AEEEF13CDE}"/>
            </a:ext>
          </a:extLst>
        </xdr:cNvPr>
        <xdr:cNvPicPr>
          <a:picLocks noChangeAspect="1"/>
        </xdr:cNvPicPr>
      </xdr:nvPicPr>
      <xdr:blipFill>
        <a:blip xmlns:r="http://schemas.openxmlformats.org/officeDocument/2006/relationships" r:embed="rId28"/>
        <a:stretch>
          <a:fillRect/>
        </a:stretch>
      </xdr:blipFill>
      <xdr:spPr>
        <a:xfrm>
          <a:off x="276225" y="30828615"/>
          <a:ext cx="3543827" cy="2420940"/>
        </a:xfrm>
        <a:prstGeom prst="rect">
          <a:avLst/>
        </a:prstGeom>
      </xdr:spPr>
    </xdr:pic>
    <xdr:clientData/>
  </xdr:twoCellAnchor>
  <xdr:twoCellAnchor editAs="oneCell">
    <xdr:from>
      <xdr:col>6</xdr:col>
      <xdr:colOff>533400</xdr:colOff>
      <xdr:row>165</xdr:row>
      <xdr:rowOff>85725</xdr:rowOff>
    </xdr:from>
    <xdr:to>
      <xdr:col>10</xdr:col>
      <xdr:colOff>336215</xdr:colOff>
      <xdr:row>178</xdr:row>
      <xdr:rowOff>129225</xdr:rowOff>
    </xdr:to>
    <xdr:pic>
      <xdr:nvPicPr>
        <xdr:cNvPr id="30" name="Imagen 29">
          <a:extLst>
            <a:ext uri="{FF2B5EF4-FFF2-40B4-BE49-F238E27FC236}">
              <a16:creationId xmlns:a16="http://schemas.microsoft.com/office/drawing/2014/main" id="{556AA9CD-6684-49DC-A4BA-50289777D70C}"/>
            </a:ext>
          </a:extLst>
        </xdr:cNvPr>
        <xdr:cNvPicPr>
          <a:picLocks noChangeAspect="1"/>
        </xdr:cNvPicPr>
      </xdr:nvPicPr>
      <xdr:blipFill>
        <a:blip xmlns:r="http://schemas.openxmlformats.org/officeDocument/2006/relationships" r:embed="rId29"/>
        <a:stretch>
          <a:fillRect/>
        </a:stretch>
      </xdr:blipFill>
      <xdr:spPr>
        <a:xfrm>
          <a:off x="5006340" y="30847665"/>
          <a:ext cx="3551855" cy="2420940"/>
        </a:xfrm>
        <a:prstGeom prst="rect">
          <a:avLst/>
        </a:prstGeom>
      </xdr:spPr>
    </xdr:pic>
    <xdr:clientData/>
  </xdr:twoCellAnchor>
  <xdr:twoCellAnchor editAs="oneCell">
    <xdr:from>
      <xdr:col>0</xdr:col>
      <xdr:colOff>257175</xdr:colOff>
      <xdr:row>181</xdr:row>
      <xdr:rowOff>57149</xdr:rowOff>
    </xdr:from>
    <xdr:to>
      <xdr:col>4</xdr:col>
      <xdr:colOff>631084</xdr:colOff>
      <xdr:row>194</xdr:row>
      <xdr:rowOff>100649</xdr:rowOff>
    </xdr:to>
    <xdr:pic>
      <xdr:nvPicPr>
        <xdr:cNvPr id="31" name="Imagen 30">
          <a:extLst>
            <a:ext uri="{FF2B5EF4-FFF2-40B4-BE49-F238E27FC236}">
              <a16:creationId xmlns:a16="http://schemas.microsoft.com/office/drawing/2014/main" id="{2B3C78B6-B2C7-4FF5-BBA9-57286B10AFAE}"/>
            </a:ext>
          </a:extLst>
        </xdr:cNvPr>
        <xdr:cNvPicPr>
          <a:picLocks noChangeAspect="1"/>
        </xdr:cNvPicPr>
      </xdr:nvPicPr>
      <xdr:blipFill>
        <a:blip xmlns:r="http://schemas.openxmlformats.org/officeDocument/2006/relationships" r:embed="rId30"/>
        <a:stretch>
          <a:fillRect/>
        </a:stretch>
      </xdr:blipFill>
      <xdr:spPr>
        <a:xfrm>
          <a:off x="257175" y="33760409"/>
          <a:ext cx="3543829" cy="2420940"/>
        </a:xfrm>
        <a:prstGeom prst="rect">
          <a:avLst/>
        </a:prstGeom>
      </xdr:spPr>
    </xdr:pic>
    <xdr:clientData/>
  </xdr:twoCellAnchor>
  <xdr:twoCellAnchor editAs="oneCell">
    <xdr:from>
      <xdr:col>6</xdr:col>
      <xdr:colOff>495300</xdr:colOff>
      <xdr:row>181</xdr:row>
      <xdr:rowOff>57149</xdr:rowOff>
    </xdr:from>
    <xdr:to>
      <xdr:col>10</xdr:col>
      <xdr:colOff>298116</xdr:colOff>
      <xdr:row>194</xdr:row>
      <xdr:rowOff>100649</xdr:rowOff>
    </xdr:to>
    <xdr:pic>
      <xdr:nvPicPr>
        <xdr:cNvPr id="32" name="Imagen 31">
          <a:extLst>
            <a:ext uri="{FF2B5EF4-FFF2-40B4-BE49-F238E27FC236}">
              <a16:creationId xmlns:a16="http://schemas.microsoft.com/office/drawing/2014/main" id="{1FE00093-B06F-4FD0-81C9-FCEF02A91F2C}"/>
            </a:ext>
          </a:extLst>
        </xdr:cNvPr>
        <xdr:cNvPicPr>
          <a:picLocks noChangeAspect="1"/>
        </xdr:cNvPicPr>
      </xdr:nvPicPr>
      <xdr:blipFill>
        <a:blip xmlns:r="http://schemas.openxmlformats.org/officeDocument/2006/relationships" r:embed="rId31"/>
        <a:stretch>
          <a:fillRect/>
        </a:stretch>
      </xdr:blipFill>
      <xdr:spPr>
        <a:xfrm>
          <a:off x="4968240" y="33760409"/>
          <a:ext cx="3551856" cy="2420940"/>
        </a:xfrm>
        <a:prstGeom prst="rect">
          <a:avLst/>
        </a:prstGeom>
      </xdr:spPr>
    </xdr:pic>
    <xdr:clientData/>
  </xdr:twoCellAnchor>
  <xdr:twoCellAnchor editAs="oneCell">
    <xdr:from>
      <xdr:col>0</xdr:col>
      <xdr:colOff>266700</xdr:colOff>
      <xdr:row>197</xdr:row>
      <xdr:rowOff>47625</xdr:rowOff>
    </xdr:from>
    <xdr:to>
      <xdr:col>4</xdr:col>
      <xdr:colOff>572770</xdr:colOff>
      <xdr:row>210</xdr:row>
      <xdr:rowOff>92287</xdr:rowOff>
    </xdr:to>
    <xdr:pic>
      <xdr:nvPicPr>
        <xdr:cNvPr id="33" name="Imagen 32">
          <a:extLst>
            <a:ext uri="{FF2B5EF4-FFF2-40B4-BE49-F238E27FC236}">
              <a16:creationId xmlns:a16="http://schemas.microsoft.com/office/drawing/2014/main" id="{19923558-83D5-4196-8482-7C55903E3B66}"/>
            </a:ext>
          </a:extLst>
        </xdr:cNvPr>
        <xdr:cNvPicPr>
          <a:picLocks noChangeAspect="1"/>
        </xdr:cNvPicPr>
      </xdr:nvPicPr>
      <xdr:blipFill>
        <a:blip xmlns:r="http://schemas.openxmlformats.org/officeDocument/2006/relationships" r:embed="rId32"/>
        <a:stretch>
          <a:fillRect/>
        </a:stretch>
      </xdr:blipFill>
      <xdr:spPr>
        <a:xfrm>
          <a:off x="266700" y="36692205"/>
          <a:ext cx="3475990" cy="2422102"/>
        </a:xfrm>
        <a:prstGeom prst="rect">
          <a:avLst/>
        </a:prstGeom>
      </xdr:spPr>
    </xdr:pic>
    <xdr:clientData/>
  </xdr:twoCellAnchor>
  <xdr:twoCellAnchor editAs="oneCell">
    <xdr:from>
      <xdr:col>6</xdr:col>
      <xdr:colOff>447675</xdr:colOff>
      <xdr:row>197</xdr:row>
      <xdr:rowOff>66675</xdr:rowOff>
    </xdr:from>
    <xdr:to>
      <xdr:col>10</xdr:col>
      <xdr:colOff>179917</xdr:colOff>
      <xdr:row>210</xdr:row>
      <xdr:rowOff>103717</xdr:rowOff>
    </xdr:to>
    <xdr:pic>
      <xdr:nvPicPr>
        <xdr:cNvPr id="34" name="Imagen 33">
          <a:extLst>
            <a:ext uri="{FF2B5EF4-FFF2-40B4-BE49-F238E27FC236}">
              <a16:creationId xmlns:a16="http://schemas.microsoft.com/office/drawing/2014/main" id="{29F42C99-A6ED-4712-B4A0-FD5C29C07DFB}"/>
            </a:ext>
          </a:extLst>
        </xdr:cNvPr>
        <xdr:cNvPicPr>
          <a:picLocks noChangeAspect="1"/>
        </xdr:cNvPicPr>
      </xdr:nvPicPr>
      <xdr:blipFill>
        <a:blip xmlns:r="http://schemas.openxmlformats.org/officeDocument/2006/relationships" r:embed="rId33"/>
        <a:stretch>
          <a:fillRect/>
        </a:stretch>
      </xdr:blipFill>
      <xdr:spPr>
        <a:xfrm>
          <a:off x="4920615" y="36711255"/>
          <a:ext cx="3481282" cy="2414482"/>
        </a:xfrm>
        <a:prstGeom prst="rect">
          <a:avLst/>
        </a:prstGeom>
      </xdr:spPr>
    </xdr:pic>
    <xdr:clientData/>
  </xdr:twoCellAnchor>
  <xdr:twoCellAnchor editAs="oneCell">
    <xdr:from>
      <xdr:col>0</xdr:col>
      <xdr:colOff>342900</xdr:colOff>
      <xdr:row>213</xdr:row>
      <xdr:rowOff>123825</xdr:rowOff>
    </xdr:from>
    <xdr:to>
      <xdr:col>4</xdr:col>
      <xdr:colOff>641350</xdr:colOff>
      <xdr:row>226</xdr:row>
      <xdr:rowOff>161925</xdr:rowOff>
    </xdr:to>
    <xdr:pic>
      <xdr:nvPicPr>
        <xdr:cNvPr id="35" name="Imagen 34">
          <a:extLst>
            <a:ext uri="{FF2B5EF4-FFF2-40B4-BE49-F238E27FC236}">
              <a16:creationId xmlns:a16="http://schemas.microsoft.com/office/drawing/2014/main" id="{5A42AA45-DB15-4B93-81CD-44D9AA601F6D}"/>
            </a:ext>
          </a:extLst>
        </xdr:cNvPr>
        <xdr:cNvPicPr>
          <a:picLocks noChangeAspect="1"/>
        </xdr:cNvPicPr>
      </xdr:nvPicPr>
      <xdr:blipFill>
        <a:blip xmlns:r="http://schemas.openxmlformats.org/officeDocument/2006/relationships" r:embed="rId34"/>
        <a:stretch>
          <a:fillRect/>
        </a:stretch>
      </xdr:blipFill>
      <xdr:spPr>
        <a:xfrm>
          <a:off x="342900" y="39709725"/>
          <a:ext cx="3468370" cy="2415540"/>
        </a:xfrm>
        <a:prstGeom prst="rect">
          <a:avLst/>
        </a:prstGeom>
      </xdr:spPr>
    </xdr:pic>
    <xdr:clientData/>
  </xdr:twoCellAnchor>
  <xdr:twoCellAnchor editAs="oneCell">
    <xdr:from>
      <xdr:col>6</xdr:col>
      <xdr:colOff>466725</xdr:colOff>
      <xdr:row>213</xdr:row>
      <xdr:rowOff>85725</xdr:rowOff>
    </xdr:from>
    <xdr:to>
      <xdr:col>10</xdr:col>
      <xdr:colOff>198967</xdr:colOff>
      <xdr:row>226</xdr:row>
      <xdr:rowOff>123825</xdr:rowOff>
    </xdr:to>
    <xdr:pic>
      <xdr:nvPicPr>
        <xdr:cNvPr id="36" name="Imagen 35">
          <a:extLst>
            <a:ext uri="{FF2B5EF4-FFF2-40B4-BE49-F238E27FC236}">
              <a16:creationId xmlns:a16="http://schemas.microsoft.com/office/drawing/2014/main" id="{CF5D7DB6-FB55-4B41-BB5F-1159CF3A767E}"/>
            </a:ext>
          </a:extLst>
        </xdr:cNvPr>
        <xdr:cNvPicPr>
          <a:picLocks noChangeAspect="1"/>
        </xdr:cNvPicPr>
      </xdr:nvPicPr>
      <xdr:blipFill>
        <a:blip xmlns:r="http://schemas.openxmlformats.org/officeDocument/2006/relationships" r:embed="rId35"/>
        <a:stretch>
          <a:fillRect/>
        </a:stretch>
      </xdr:blipFill>
      <xdr:spPr>
        <a:xfrm>
          <a:off x="4939665" y="39671625"/>
          <a:ext cx="3481282" cy="2415540"/>
        </a:xfrm>
        <a:prstGeom prst="rect">
          <a:avLst/>
        </a:prstGeom>
      </xdr:spPr>
    </xdr:pic>
    <xdr:clientData/>
  </xdr:twoCellAnchor>
  <xdr:twoCellAnchor editAs="oneCell">
    <xdr:from>
      <xdr:col>6</xdr:col>
      <xdr:colOff>390525</xdr:colOff>
      <xdr:row>229</xdr:row>
      <xdr:rowOff>57150</xdr:rowOff>
    </xdr:from>
    <xdr:to>
      <xdr:col>10</xdr:col>
      <xdr:colOff>123825</xdr:colOff>
      <xdr:row>242</xdr:row>
      <xdr:rowOff>95250</xdr:rowOff>
    </xdr:to>
    <xdr:pic>
      <xdr:nvPicPr>
        <xdr:cNvPr id="37" name="Imagen 36">
          <a:extLst>
            <a:ext uri="{FF2B5EF4-FFF2-40B4-BE49-F238E27FC236}">
              <a16:creationId xmlns:a16="http://schemas.microsoft.com/office/drawing/2014/main" id="{E43C75C0-82E1-4457-BB1B-564E8EC431C9}"/>
            </a:ext>
          </a:extLst>
        </xdr:cNvPr>
        <xdr:cNvPicPr>
          <a:picLocks noChangeAspect="1"/>
        </xdr:cNvPicPr>
      </xdr:nvPicPr>
      <xdr:blipFill>
        <a:blip xmlns:r="http://schemas.openxmlformats.org/officeDocument/2006/relationships" r:embed="rId36"/>
        <a:stretch>
          <a:fillRect/>
        </a:stretch>
      </xdr:blipFill>
      <xdr:spPr>
        <a:xfrm>
          <a:off x="4863465" y="42584370"/>
          <a:ext cx="3482340" cy="2415540"/>
        </a:xfrm>
        <a:prstGeom prst="rect">
          <a:avLst/>
        </a:prstGeom>
      </xdr:spPr>
    </xdr:pic>
    <xdr:clientData/>
  </xdr:twoCellAnchor>
  <xdr:twoCellAnchor editAs="oneCell">
    <xdr:from>
      <xdr:col>0</xdr:col>
      <xdr:colOff>304800</xdr:colOff>
      <xdr:row>245</xdr:row>
      <xdr:rowOff>38100</xdr:rowOff>
    </xdr:from>
    <xdr:to>
      <xdr:col>4</xdr:col>
      <xdr:colOff>617220</xdr:colOff>
      <xdr:row>258</xdr:row>
      <xdr:rowOff>76200</xdr:rowOff>
    </xdr:to>
    <xdr:pic>
      <xdr:nvPicPr>
        <xdr:cNvPr id="38" name="Imagen 37">
          <a:extLst>
            <a:ext uri="{FF2B5EF4-FFF2-40B4-BE49-F238E27FC236}">
              <a16:creationId xmlns:a16="http://schemas.microsoft.com/office/drawing/2014/main" id="{AB363191-E30B-4E47-A33A-9DEBAABCA932}"/>
            </a:ext>
          </a:extLst>
        </xdr:cNvPr>
        <xdr:cNvPicPr>
          <a:picLocks noChangeAspect="1"/>
        </xdr:cNvPicPr>
      </xdr:nvPicPr>
      <xdr:blipFill>
        <a:blip xmlns:r="http://schemas.openxmlformats.org/officeDocument/2006/relationships" r:embed="rId37"/>
        <a:stretch>
          <a:fillRect/>
        </a:stretch>
      </xdr:blipFill>
      <xdr:spPr>
        <a:xfrm>
          <a:off x="304800" y="45506640"/>
          <a:ext cx="3482340" cy="2415540"/>
        </a:xfrm>
        <a:prstGeom prst="rect">
          <a:avLst/>
        </a:prstGeom>
      </xdr:spPr>
    </xdr:pic>
    <xdr:clientData/>
  </xdr:twoCellAnchor>
  <xdr:twoCellAnchor editAs="oneCell">
    <xdr:from>
      <xdr:col>6</xdr:col>
      <xdr:colOff>523875</xdr:colOff>
      <xdr:row>245</xdr:row>
      <xdr:rowOff>66675</xdr:rowOff>
    </xdr:from>
    <xdr:to>
      <xdr:col>10</xdr:col>
      <xdr:colOff>264795</xdr:colOff>
      <xdr:row>258</xdr:row>
      <xdr:rowOff>104775</xdr:rowOff>
    </xdr:to>
    <xdr:pic>
      <xdr:nvPicPr>
        <xdr:cNvPr id="39" name="Imagen 38">
          <a:extLst>
            <a:ext uri="{FF2B5EF4-FFF2-40B4-BE49-F238E27FC236}">
              <a16:creationId xmlns:a16="http://schemas.microsoft.com/office/drawing/2014/main" id="{11901880-E34A-465D-86FD-5733D96C0FDB}"/>
            </a:ext>
          </a:extLst>
        </xdr:cNvPr>
        <xdr:cNvPicPr>
          <a:picLocks noChangeAspect="1"/>
        </xdr:cNvPicPr>
      </xdr:nvPicPr>
      <xdr:blipFill>
        <a:blip xmlns:r="http://schemas.openxmlformats.org/officeDocument/2006/relationships" r:embed="rId38"/>
        <a:stretch>
          <a:fillRect/>
        </a:stretch>
      </xdr:blipFill>
      <xdr:spPr>
        <a:xfrm>
          <a:off x="4996815" y="45535215"/>
          <a:ext cx="3489960" cy="2415540"/>
        </a:xfrm>
        <a:prstGeom prst="rect">
          <a:avLst/>
        </a:prstGeom>
      </xdr:spPr>
    </xdr:pic>
    <xdr:clientData/>
  </xdr:twoCellAnchor>
  <xdr:twoCellAnchor editAs="oneCell">
    <xdr:from>
      <xdr:col>0</xdr:col>
      <xdr:colOff>114300</xdr:colOff>
      <xdr:row>277</xdr:row>
      <xdr:rowOff>57150</xdr:rowOff>
    </xdr:from>
    <xdr:to>
      <xdr:col>4</xdr:col>
      <xdr:colOff>419100</xdr:colOff>
      <xdr:row>290</xdr:row>
      <xdr:rowOff>95250</xdr:rowOff>
    </xdr:to>
    <xdr:pic>
      <xdr:nvPicPr>
        <xdr:cNvPr id="40" name="Imagen 39">
          <a:extLst>
            <a:ext uri="{FF2B5EF4-FFF2-40B4-BE49-F238E27FC236}">
              <a16:creationId xmlns:a16="http://schemas.microsoft.com/office/drawing/2014/main" id="{929F9D9C-7499-4F25-8F50-6F628F256DC3}"/>
            </a:ext>
          </a:extLst>
        </xdr:cNvPr>
        <xdr:cNvPicPr>
          <a:picLocks noChangeAspect="1"/>
        </xdr:cNvPicPr>
      </xdr:nvPicPr>
      <xdr:blipFill>
        <a:blip xmlns:r="http://schemas.openxmlformats.org/officeDocument/2006/relationships" r:embed="rId39"/>
        <a:stretch>
          <a:fillRect/>
        </a:stretch>
      </xdr:blipFill>
      <xdr:spPr>
        <a:xfrm>
          <a:off x="114300" y="51408330"/>
          <a:ext cx="3474720" cy="2415540"/>
        </a:xfrm>
        <a:prstGeom prst="rect">
          <a:avLst/>
        </a:prstGeom>
      </xdr:spPr>
    </xdr:pic>
    <xdr:clientData/>
  </xdr:twoCellAnchor>
  <xdr:twoCellAnchor editAs="oneCell">
    <xdr:from>
      <xdr:col>6</xdr:col>
      <xdr:colOff>285750</xdr:colOff>
      <xdr:row>277</xdr:row>
      <xdr:rowOff>66675</xdr:rowOff>
    </xdr:from>
    <xdr:to>
      <xdr:col>10</xdr:col>
      <xdr:colOff>19050</xdr:colOff>
      <xdr:row>290</xdr:row>
      <xdr:rowOff>104775</xdr:rowOff>
    </xdr:to>
    <xdr:pic>
      <xdr:nvPicPr>
        <xdr:cNvPr id="41" name="Imagen 40">
          <a:extLst>
            <a:ext uri="{FF2B5EF4-FFF2-40B4-BE49-F238E27FC236}">
              <a16:creationId xmlns:a16="http://schemas.microsoft.com/office/drawing/2014/main" id="{813B2204-A944-4098-B129-D2F417AAA040}"/>
            </a:ext>
          </a:extLst>
        </xdr:cNvPr>
        <xdr:cNvPicPr>
          <a:picLocks noChangeAspect="1"/>
        </xdr:cNvPicPr>
      </xdr:nvPicPr>
      <xdr:blipFill>
        <a:blip xmlns:r="http://schemas.openxmlformats.org/officeDocument/2006/relationships" r:embed="rId40"/>
        <a:stretch>
          <a:fillRect/>
        </a:stretch>
      </xdr:blipFill>
      <xdr:spPr>
        <a:xfrm>
          <a:off x="4758690" y="5141785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4124B53-A70E-48C1-A24A-AE3F1D5838F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EAAB90A-C484-4C52-90BE-ED53C8F7EED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41275</xdr:colOff>
      <xdr:row>5</xdr:row>
      <xdr:rowOff>85724</xdr:rowOff>
    </xdr:from>
    <xdr:to>
      <xdr:col>10</xdr:col>
      <xdr:colOff>473075</xdr:colOff>
      <xdr:row>18</xdr:row>
      <xdr:rowOff>123824</xdr:rowOff>
    </xdr:to>
    <xdr:pic>
      <xdr:nvPicPr>
        <xdr:cNvPr id="4" name="Imagen 3">
          <a:extLst>
            <a:ext uri="{FF2B5EF4-FFF2-40B4-BE49-F238E27FC236}">
              <a16:creationId xmlns:a16="http://schemas.microsoft.com/office/drawing/2014/main" id="{ECD02C69-BE4B-4CE2-8AF5-CD358EAA099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3996055" y="1510664"/>
          <a:ext cx="3449320" cy="2430780"/>
        </a:xfrm>
        <a:prstGeom prst="rect">
          <a:avLst/>
        </a:prstGeom>
      </xdr:spPr>
    </xdr:pic>
    <xdr:clientData/>
  </xdr:twoCellAnchor>
  <xdr:twoCellAnchor editAs="oneCell">
    <xdr:from>
      <xdr:col>7</xdr:col>
      <xdr:colOff>47624</xdr:colOff>
      <xdr:row>21</xdr:row>
      <xdr:rowOff>53578</xdr:rowOff>
    </xdr:from>
    <xdr:to>
      <xdr:col>10</xdr:col>
      <xdr:colOff>466723</xdr:colOff>
      <xdr:row>34</xdr:row>
      <xdr:rowOff>82152</xdr:rowOff>
    </xdr:to>
    <xdr:pic>
      <xdr:nvPicPr>
        <xdr:cNvPr id="6" name="Imagen 5">
          <a:extLst>
            <a:ext uri="{FF2B5EF4-FFF2-40B4-BE49-F238E27FC236}">
              <a16:creationId xmlns:a16="http://schemas.microsoft.com/office/drawing/2014/main" id="{18390A89-39A6-4C18-9514-3FF65D98108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4002404" y="4473178"/>
          <a:ext cx="3436619" cy="2421254"/>
        </a:xfrm>
        <a:prstGeom prst="rect">
          <a:avLst/>
        </a:prstGeom>
      </xdr:spPr>
    </xdr:pic>
    <xdr:clientData/>
  </xdr:twoCellAnchor>
  <xdr:twoCellAnchor editAs="oneCell">
    <xdr:from>
      <xdr:col>1</xdr:col>
      <xdr:colOff>47625</xdr:colOff>
      <xdr:row>21</xdr:row>
      <xdr:rowOff>47624</xdr:rowOff>
    </xdr:from>
    <xdr:to>
      <xdr:col>6</xdr:col>
      <xdr:colOff>450850</xdr:colOff>
      <xdr:row>34</xdr:row>
      <xdr:rowOff>85724</xdr:rowOff>
    </xdr:to>
    <xdr:pic>
      <xdr:nvPicPr>
        <xdr:cNvPr id="7" name="Imagen 6">
          <a:extLst>
            <a:ext uri="{FF2B5EF4-FFF2-40B4-BE49-F238E27FC236}">
              <a16:creationId xmlns:a16="http://schemas.microsoft.com/office/drawing/2014/main" id="{04C408C5-C076-4DD7-B904-D8703C0F85AE}"/>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299085" y="4467224"/>
          <a:ext cx="3451225" cy="2430780"/>
        </a:xfrm>
        <a:prstGeom prst="rect">
          <a:avLst/>
        </a:prstGeom>
      </xdr:spPr>
    </xdr:pic>
    <xdr:clientData/>
  </xdr:twoCellAnchor>
  <xdr:twoCellAnchor editAs="oneCell">
    <xdr:from>
      <xdr:col>1</xdr:col>
      <xdr:colOff>95250</xdr:colOff>
      <xdr:row>5</xdr:row>
      <xdr:rowOff>110727</xdr:rowOff>
    </xdr:from>
    <xdr:to>
      <xdr:col>6</xdr:col>
      <xdr:colOff>447674</xdr:colOff>
      <xdr:row>18</xdr:row>
      <xdr:rowOff>110726</xdr:rowOff>
    </xdr:to>
    <xdr:pic>
      <xdr:nvPicPr>
        <xdr:cNvPr id="8" name="Imagen 7">
          <a:extLst>
            <a:ext uri="{FF2B5EF4-FFF2-40B4-BE49-F238E27FC236}">
              <a16:creationId xmlns:a16="http://schemas.microsoft.com/office/drawing/2014/main" id="{ADEBA2E0-8A4B-44C5-9240-3A0E8751A6F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346710" y="1535667"/>
          <a:ext cx="3400424" cy="2392679"/>
        </a:xfrm>
        <a:prstGeom prst="rect">
          <a:avLst/>
        </a:prstGeom>
      </xdr:spPr>
    </xdr:pic>
    <xdr:clientData/>
  </xdr:twoCellAnchor>
  <xdr:twoCellAnchor editAs="oneCell">
    <xdr:from>
      <xdr:col>7</xdr:col>
      <xdr:colOff>204470</xdr:colOff>
      <xdr:row>37</xdr:row>
      <xdr:rowOff>75962</xdr:rowOff>
    </xdr:from>
    <xdr:to>
      <xdr:col>10</xdr:col>
      <xdr:colOff>636270</xdr:colOff>
      <xdr:row>50</xdr:row>
      <xdr:rowOff>123587</xdr:rowOff>
    </xdr:to>
    <xdr:pic>
      <xdr:nvPicPr>
        <xdr:cNvPr id="14" name="Imagen 13">
          <a:extLst>
            <a:ext uri="{FF2B5EF4-FFF2-40B4-BE49-F238E27FC236}">
              <a16:creationId xmlns:a16="http://schemas.microsoft.com/office/drawing/2014/main" id="{DFB42450-D0A7-47E4-AE57-14963157FB0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4159250" y="7490222"/>
          <a:ext cx="3449320" cy="2425065"/>
        </a:xfrm>
        <a:prstGeom prst="rect">
          <a:avLst/>
        </a:prstGeom>
      </xdr:spPr>
    </xdr:pic>
    <xdr:clientData/>
  </xdr:twoCellAnchor>
  <xdr:twoCellAnchor editAs="oneCell">
    <xdr:from>
      <xdr:col>1</xdr:col>
      <xdr:colOff>198120</xdr:colOff>
      <xdr:row>37</xdr:row>
      <xdr:rowOff>53340</xdr:rowOff>
    </xdr:from>
    <xdr:to>
      <xdr:col>6</xdr:col>
      <xdr:colOff>598170</xdr:colOff>
      <xdr:row>50</xdr:row>
      <xdr:rowOff>98583</xdr:rowOff>
    </xdr:to>
    <xdr:pic>
      <xdr:nvPicPr>
        <xdr:cNvPr id="15" name="Imagen 14">
          <a:extLst>
            <a:ext uri="{FF2B5EF4-FFF2-40B4-BE49-F238E27FC236}">
              <a16:creationId xmlns:a16="http://schemas.microsoft.com/office/drawing/2014/main" id="{229ABDE0-2FA2-4DF4-B9A1-F49914615876}"/>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449580" y="7467600"/>
          <a:ext cx="3448050" cy="2422683"/>
        </a:xfrm>
        <a:prstGeom prst="rect">
          <a:avLst/>
        </a:prstGeom>
      </xdr:spPr>
    </xdr:pic>
    <xdr:clientData/>
  </xdr:twoCellAnchor>
  <xdr:twoCellAnchor editAs="oneCell">
    <xdr:from>
      <xdr:col>7</xdr:col>
      <xdr:colOff>132715</xdr:colOff>
      <xdr:row>53</xdr:row>
      <xdr:rowOff>106680</xdr:rowOff>
    </xdr:from>
    <xdr:to>
      <xdr:col>10</xdr:col>
      <xdr:colOff>564515</xdr:colOff>
      <xdr:row>66</xdr:row>
      <xdr:rowOff>160020</xdr:rowOff>
    </xdr:to>
    <xdr:pic>
      <xdr:nvPicPr>
        <xdr:cNvPr id="16" name="Imagen 15">
          <a:extLst>
            <a:ext uri="{FF2B5EF4-FFF2-40B4-BE49-F238E27FC236}">
              <a16:creationId xmlns:a16="http://schemas.microsoft.com/office/drawing/2014/main" id="{BD74D75C-75E9-4D0F-A667-953595E6762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4087495" y="10469880"/>
          <a:ext cx="3449320" cy="2430780"/>
        </a:xfrm>
        <a:prstGeom prst="rect">
          <a:avLst/>
        </a:prstGeom>
      </xdr:spPr>
    </xdr:pic>
    <xdr:clientData/>
  </xdr:twoCellAnchor>
  <xdr:twoCellAnchor editAs="oneCell">
    <xdr:from>
      <xdr:col>7</xdr:col>
      <xdr:colOff>387350</xdr:colOff>
      <xdr:row>85</xdr:row>
      <xdr:rowOff>64771</xdr:rowOff>
    </xdr:from>
    <xdr:to>
      <xdr:col>10</xdr:col>
      <xdr:colOff>819150</xdr:colOff>
      <xdr:row>98</xdr:row>
      <xdr:rowOff>112396</xdr:rowOff>
    </xdr:to>
    <xdr:pic>
      <xdr:nvPicPr>
        <xdr:cNvPr id="17" name="Imagen 16">
          <a:extLst>
            <a:ext uri="{FF2B5EF4-FFF2-40B4-BE49-F238E27FC236}">
              <a16:creationId xmlns:a16="http://schemas.microsoft.com/office/drawing/2014/main" id="{D54D39B3-E199-4C5F-88FD-844590F0374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4342130" y="16310611"/>
          <a:ext cx="3449320" cy="2425065"/>
        </a:xfrm>
        <a:prstGeom prst="rect">
          <a:avLst/>
        </a:prstGeom>
      </xdr:spPr>
    </xdr:pic>
    <xdr:clientData/>
  </xdr:twoCellAnchor>
  <xdr:twoCellAnchor editAs="oneCell">
    <xdr:from>
      <xdr:col>7</xdr:col>
      <xdr:colOff>504824</xdr:colOff>
      <xdr:row>69</xdr:row>
      <xdr:rowOff>51674</xdr:rowOff>
    </xdr:from>
    <xdr:to>
      <xdr:col>11</xdr:col>
      <xdr:colOff>1902</xdr:colOff>
      <xdr:row>82</xdr:row>
      <xdr:rowOff>95488</xdr:rowOff>
    </xdr:to>
    <xdr:pic>
      <xdr:nvPicPr>
        <xdr:cNvPr id="18" name="Imagen 17">
          <a:extLst>
            <a:ext uri="{FF2B5EF4-FFF2-40B4-BE49-F238E27FC236}">
              <a16:creationId xmlns:a16="http://schemas.microsoft.com/office/drawing/2014/main" id="{4A4F8963-07AE-405E-904D-495F10A7F15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4459604" y="13356194"/>
          <a:ext cx="3436618" cy="2421254"/>
        </a:xfrm>
        <a:prstGeom prst="rect">
          <a:avLst/>
        </a:prstGeom>
      </xdr:spPr>
    </xdr:pic>
    <xdr:clientData/>
  </xdr:twoCellAnchor>
  <xdr:twoCellAnchor editAs="oneCell">
    <xdr:from>
      <xdr:col>1</xdr:col>
      <xdr:colOff>154305</xdr:colOff>
      <xdr:row>69</xdr:row>
      <xdr:rowOff>76200</xdr:rowOff>
    </xdr:from>
    <xdr:to>
      <xdr:col>6</xdr:col>
      <xdr:colOff>557530</xdr:colOff>
      <xdr:row>82</xdr:row>
      <xdr:rowOff>129540</xdr:rowOff>
    </xdr:to>
    <xdr:pic>
      <xdr:nvPicPr>
        <xdr:cNvPr id="19" name="Imagen 18">
          <a:extLst>
            <a:ext uri="{FF2B5EF4-FFF2-40B4-BE49-F238E27FC236}">
              <a16:creationId xmlns:a16="http://schemas.microsoft.com/office/drawing/2014/main" id="{8DC51330-2F27-4798-B56D-575E6AD2B05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405765" y="13380720"/>
          <a:ext cx="3451225" cy="2430780"/>
        </a:xfrm>
        <a:prstGeom prst="rect">
          <a:avLst/>
        </a:prstGeom>
      </xdr:spPr>
    </xdr:pic>
    <xdr:clientData/>
  </xdr:twoCellAnchor>
  <xdr:twoCellAnchor editAs="oneCell">
    <xdr:from>
      <xdr:col>1</xdr:col>
      <xdr:colOff>186690</xdr:colOff>
      <xdr:row>53</xdr:row>
      <xdr:rowOff>131683</xdr:rowOff>
    </xdr:from>
    <xdr:to>
      <xdr:col>6</xdr:col>
      <xdr:colOff>539113</xdr:colOff>
      <xdr:row>66</xdr:row>
      <xdr:rowOff>146922</xdr:rowOff>
    </xdr:to>
    <xdr:pic>
      <xdr:nvPicPr>
        <xdr:cNvPr id="20" name="Imagen 19">
          <a:extLst>
            <a:ext uri="{FF2B5EF4-FFF2-40B4-BE49-F238E27FC236}">
              <a16:creationId xmlns:a16="http://schemas.microsoft.com/office/drawing/2014/main" id="{480D6586-A8FE-4BB0-815A-80639F17770F}"/>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438150" y="10494883"/>
          <a:ext cx="3400423" cy="2392679"/>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21" name="Imagen 20">
          <a:extLst>
            <a:ext uri="{FF2B5EF4-FFF2-40B4-BE49-F238E27FC236}">
              <a16:creationId xmlns:a16="http://schemas.microsoft.com/office/drawing/2014/main" id="{36EA2D58-8AF4-4FEB-9D38-48C3A563ECE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799A410-5268-41CF-8E5E-0D3AF502B92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24BD73A2-9268-4CE1-A799-8CB4334EF2B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279447</xdr:colOff>
      <xdr:row>6</xdr:row>
      <xdr:rowOff>55871</xdr:rowOff>
    </xdr:from>
    <xdr:to>
      <xdr:col>6</xdr:col>
      <xdr:colOff>731843</xdr:colOff>
      <xdr:row>19</xdr:row>
      <xdr:rowOff>116807</xdr:rowOff>
    </xdr:to>
    <xdr:pic>
      <xdr:nvPicPr>
        <xdr:cNvPr id="4" name="Imagen 3">
          <a:extLst>
            <a:ext uri="{FF2B5EF4-FFF2-40B4-BE49-F238E27FC236}">
              <a16:creationId xmlns:a16="http://schemas.microsoft.com/office/drawing/2014/main" id="{92C3EFA6-374B-444D-AEAA-D55EA6EE3EA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23287" y="1793231"/>
          <a:ext cx="3492776" cy="2453616"/>
        </a:xfrm>
        <a:prstGeom prst="rect">
          <a:avLst/>
        </a:prstGeom>
      </xdr:spPr>
    </xdr:pic>
    <xdr:clientData/>
  </xdr:twoCellAnchor>
  <xdr:twoCellAnchor editAs="oneCell">
    <xdr:from>
      <xdr:col>7</xdr:col>
      <xdr:colOff>384222</xdr:colOff>
      <xdr:row>6</xdr:row>
      <xdr:rowOff>59254</xdr:rowOff>
    </xdr:from>
    <xdr:to>
      <xdr:col>11</xdr:col>
      <xdr:colOff>46043</xdr:colOff>
      <xdr:row>19</xdr:row>
      <xdr:rowOff>122950</xdr:rowOff>
    </xdr:to>
    <xdr:pic>
      <xdr:nvPicPr>
        <xdr:cNvPr id="5" name="Imagen 4">
          <a:extLst>
            <a:ext uri="{FF2B5EF4-FFF2-40B4-BE49-F238E27FC236}">
              <a16:creationId xmlns:a16="http://schemas.microsoft.com/office/drawing/2014/main" id="{3F2A9F85-FC69-42ED-9132-45348980A32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88582" y="1796614"/>
          <a:ext cx="3509921" cy="2456376"/>
        </a:xfrm>
        <a:prstGeom prst="rect">
          <a:avLst/>
        </a:prstGeom>
      </xdr:spPr>
    </xdr:pic>
    <xdr:clientData/>
  </xdr:twoCellAnchor>
  <xdr:twoCellAnchor editAs="oneCell">
    <xdr:from>
      <xdr:col>7</xdr:col>
      <xdr:colOff>330456</xdr:colOff>
      <xdr:row>23</xdr:row>
      <xdr:rowOff>56495</xdr:rowOff>
    </xdr:from>
    <xdr:to>
      <xdr:col>10</xdr:col>
      <xdr:colOff>890386</xdr:colOff>
      <xdr:row>36</xdr:row>
      <xdr:rowOff>125711</xdr:rowOff>
    </xdr:to>
    <xdr:pic>
      <xdr:nvPicPr>
        <xdr:cNvPr id="6" name="Imagen 5">
          <a:extLst>
            <a:ext uri="{FF2B5EF4-FFF2-40B4-BE49-F238E27FC236}">
              <a16:creationId xmlns:a16="http://schemas.microsoft.com/office/drawing/2014/main" id="{1F8EC8E3-9D7D-40ED-B316-6AD98F875223}"/>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734816" y="5542895"/>
          <a:ext cx="3486010" cy="2461896"/>
        </a:xfrm>
        <a:prstGeom prst="rect">
          <a:avLst/>
        </a:prstGeom>
      </xdr:spPr>
    </xdr:pic>
    <xdr:clientData/>
  </xdr:twoCellAnchor>
  <xdr:twoCellAnchor editAs="oneCell">
    <xdr:from>
      <xdr:col>2</xdr:col>
      <xdr:colOff>22272</xdr:colOff>
      <xdr:row>39</xdr:row>
      <xdr:rowOff>34062</xdr:rowOff>
    </xdr:from>
    <xdr:to>
      <xdr:col>6</xdr:col>
      <xdr:colOff>788993</xdr:colOff>
      <xdr:row>52</xdr:row>
      <xdr:rowOff>100517</xdr:rowOff>
    </xdr:to>
    <xdr:pic>
      <xdr:nvPicPr>
        <xdr:cNvPr id="7" name="Imagen 6">
          <a:extLst>
            <a:ext uri="{FF2B5EF4-FFF2-40B4-BE49-F238E27FC236}">
              <a16:creationId xmlns:a16="http://schemas.microsoft.com/office/drawing/2014/main" id="{E3807842-885E-4A62-84FD-32DA386002B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86152" y="8507502"/>
          <a:ext cx="3487061" cy="2459135"/>
        </a:xfrm>
        <a:prstGeom prst="rect">
          <a:avLst/>
        </a:prstGeom>
      </xdr:spPr>
    </xdr:pic>
    <xdr:clientData/>
  </xdr:twoCellAnchor>
  <xdr:twoCellAnchor editAs="oneCell">
    <xdr:from>
      <xdr:col>1</xdr:col>
      <xdr:colOff>165147</xdr:colOff>
      <xdr:row>72</xdr:row>
      <xdr:rowOff>49729</xdr:rowOff>
    </xdr:from>
    <xdr:to>
      <xdr:col>6</xdr:col>
      <xdr:colOff>617543</xdr:colOff>
      <xdr:row>85</xdr:row>
      <xdr:rowOff>113425</xdr:rowOff>
    </xdr:to>
    <xdr:pic>
      <xdr:nvPicPr>
        <xdr:cNvPr id="8" name="Imagen 7">
          <a:extLst>
            <a:ext uri="{FF2B5EF4-FFF2-40B4-BE49-F238E27FC236}">
              <a16:creationId xmlns:a16="http://schemas.microsoft.com/office/drawing/2014/main" id="{C1F03A74-AD1F-4504-B954-E0D518FC64F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08987" y="16044109"/>
          <a:ext cx="3492776" cy="2456376"/>
        </a:xfrm>
        <a:prstGeom prst="rect">
          <a:avLst/>
        </a:prstGeom>
      </xdr:spPr>
    </xdr:pic>
    <xdr:clientData/>
  </xdr:twoCellAnchor>
  <xdr:twoCellAnchor editAs="oneCell">
    <xdr:from>
      <xdr:col>3</xdr:col>
      <xdr:colOff>137686</xdr:colOff>
      <xdr:row>89</xdr:row>
      <xdr:rowOff>53112</xdr:rowOff>
    </xdr:from>
    <xdr:to>
      <xdr:col>5</xdr:col>
      <xdr:colOff>749059</xdr:colOff>
      <xdr:row>102</xdr:row>
      <xdr:rowOff>119567</xdr:rowOff>
    </xdr:to>
    <xdr:pic>
      <xdr:nvPicPr>
        <xdr:cNvPr id="9" name="Imagen 8">
          <a:extLst>
            <a:ext uri="{FF2B5EF4-FFF2-40B4-BE49-F238E27FC236}">
              <a16:creationId xmlns:a16="http://schemas.microsoft.com/office/drawing/2014/main" id="{7859FEBB-4300-4BE9-BDE7-7D72CB9CB43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273066" y="20108952"/>
          <a:ext cx="1944873" cy="2459135"/>
        </a:xfrm>
        <a:prstGeom prst="rect">
          <a:avLst/>
        </a:prstGeom>
      </xdr:spPr>
    </xdr:pic>
    <xdr:clientData/>
  </xdr:twoCellAnchor>
  <xdr:twoCellAnchor editAs="oneCell">
    <xdr:from>
      <xdr:col>7</xdr:col>
      <xdr:colOff>441372</xdr:colOff>
      <xdr:row>89</xdr:row>
      <xdr:rowOff>59254</xdr:rowOff>
    </xdr:from>
    <xdr:to>
      <xdr:col>11</xdr:col>
      <xdr:colOff>103193</xdr:colOff>
      <xdr:row>102</xdr:row>
      <xdr:rowOff>122950</xdr:rowOff>
    </xdr:to>
    <xdr:pic>
      <xdr:nvPicPr>
        <xdr:cNvPr id="10" name="Imagen 9">
          <a:extLst>
            <a:ext uri="{FF2B5EF4-FFF2-40B4-BE49-F238E27FC236}">
              <a16:creationId xmlns:a16="http://schemas.microsoft.com/office/drawing/2014/main" id="{5D905A24-9AC3-4658-8644-6458C76014F7}"/>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845732" y="20115094"/>
          <a:ext cx="3509921" cy="2456376"/>
        </a:xfrm>
        <a:prstGeom prst="rect">
          <a:avLst/>
        </a:prstGeom>
      </xdr:spPr>
    </xdr:pic>
    <xdr:clientData/>
  </xdr:twoCellAnchor>
  <xdr:twoCellAnchor editAs="oneCell">
    <xdr:from>
      <xdr:col>1</xdr:col>
      <xdr:colOff>179110</xdr:colOff>
      <xdr:row>154</xdr:row>
      <xdr:rowOff>17493</xdr:rowOff>
    </xdr:from>
    <xdr:to>
      <xdr:col>6</xdr:col>
      <xdr:colOff>975056</xdr:colOff>
      <xdr:row>167</xdr:row>
      <xdr:rowOff>155186</xdr:rowOff>
    </xdr:to>
    <xdr:pic>
      <xdr:nvPicPr>
        <xdr:cNvPr id="11" name="Imagen 10">
          <a:extLst>
            <a:ext uri="{FF2B5EF4-FFF2-40B4-BE49-F238E27FC236}">
              <a16:creationId xmlns:a16="http://schemas.microsoft.com/office/drawing/2014/main" id="{264119AE-C9C4-4FB2-8067-0416AB5827E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22950" y="32973993"/>
          <a:ext cx="3836326" cy="2713253"/>
        </a:xfrm>
        <a:prstGeom prst="rect">
          <a:avLst/>
        </a:prstGeom>
      </xdr:spPr>
    </xdr:pic>
    <xdr:clientData/>
  </xdr:twoCellAnchor>
  <xdr:twoCellAnchor editAs="oneCell">
    <xdr:from>
      <xdr:col>1</xdr:col>
      <xdr:colOff>166129</xdr:colOff>
      <xdr:row>138</xdr:row>
      <xdr:rowOff>33298</xdr:rowOff>
    </xdr:from>
    <xdr:to>
      <xdr:col>6</xdr:col>
      <xdr:colOff>949934</xdr:colOff>
      <xdr:row>151</xdr:row>
      <xdr:rowOff>167955</xdr:rowOff>
    </xdr:to>
    <xdr:pic>
      <xdr:nvPicPr>
        <xdr:cNvPr id="12" name="Imagen 11">
          <a:extLst>
            <a:ext uri="{FF2B5EF4-FFF2-40B4-BE49-F238E27FC236}">
              <a16:creationId xmlns:a16="http://schemas.microsoft.com/office/drawing/2014/main" id="{9734CF7A-AFB5-41A2-AB4D-3444C4975872}"/>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09969" y="29819878"/>
          <a:ext cx="3824185" cy="2710217"/>
        </a:xfrm>
        <a:prstGeom prst="rect">
          <a:avLst/>
        </a:prstGeom>
      </xdr:spPr>
    </xdr:pic>
    <xdr:clientData/>
  </xdr:twoCellAnchor>
  <xdr:twoCellAnchor editAs="oneCell">
    <xdr:from>
      <xdr:col>7</xdr:col>
      <xdr:colOff>140799</xdr:colOff>
      <xdr:row>138</xdr:row>
      <xdr:rowOff>39577</xdr:rowOff>
    </xdr:from>
    <xdr:to>
      <xdr:col>11</xdr:col>
      <xdr:colOff>137065</xdr:colOff>
      <xdr:row>151</xdr:row>
      <xdr:rowOff>171200</xdr:rowOff>
    </xdr:to>
    <xdr:pic>
      <xdr:nvPicPr>
        <xdr:cNvPr id="13" name="Imagen 12">
          <a:extLst>
            <a:ext uri="{FF2B5EF4-FFF2-40B4-BE49-F238E27FC236}">
              <a16:creationId xmlns:a16="http://schemas.microsoft.com/office/drawing/2014/main" id="{21333A38-0A75-4899-95B7-5C72E70DEC7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545159" y="29826157"/>
          <a:ext cx="3844366" cy="2707183"/>
        </a:xfrm>
        <a:prstGeom prst="rect">
          <a:avLst/>
        </a:prstGeom>
      </xdr:spPr>
    </xdr:pic>
    <xdr:clientData/>
  </xdr:twoCellAnchor>
  <xdr:twoCellAnchor editAs="oneCell">
    <xdr:from>
      <xdr:col>7</xdr:col>
      <xdr:colOff>166340</xdr:colOff>
      <xdr:row>154</xdr:row>
      <xdr:rowOff>20738</xdr:rowOff>
    </xdr:from>
    <xdr:to>
      <xdr:col>11</xdr:col>
      <xdr:colOff>168676</xdr:colOff>
      <xdr:row>167</xdr:row>
      <xdr:rowOff>161466</xdr:rowOff>
    </xdr:to>
    <xdr:pic>
      <xdr:nvPicPr>
        <xdr:cNvPr id="14" name="Imagen 13">
          <a:extLst>
            <a:ext uri="{FF2B5EF4-FFF2-40B4-BE49-F238E27FC236}">
              <a16:creationId xmlns:a16="http://schemas.microsoft.com/office/drawing/2014/main" id="{BF7464B6-59DC-4CA4-A6A8-4C5A94C2D72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570700" y="32977238"/>
          <a:ext cx="3850436" cy="2716288"/>
        </a:xfrm>
        <a:prstGeom prst="rect">
          <a:avLst/>
        </a:prstGeom>
      </xdr:spPr>
    </xdr:pic>
    <xdr:clientData/>
  </xdr:twoCellAnchor>
  <xdr:twoCellAnchor editAs="oneCell">
    <xdr:from>
      <xdr:col>7</xdr:col>
      <xdr:colOff>285589</xdr:colOff>
      <xdr:row>171</xdr:row>
      <xdr:rowOff>81062</xdr:rowOff>
    </xdr:from>
    <xdr:to>
      <xdr:col>10</xdr:col>
      <xdr:colOff>840000</xdr:colOff>
      <xdr:row>184</xdr:row>
      <xdr:rowOff>139240</xdr:rowOff>
    </xdr:to>
    <xdr:pic>
      <xdr:nvPicPr>
        <xdr:cNvPr id="15" name="Imagen 14">
          <a:extLst>
            <a:ext uri="{FF2B5EF4-FFF2-40B4-BE49-F238E27FC236}">
              <a16:creationId xmlns:a16="http://schemas.microsoft.com/office/drawing/2014/main" id="{7EE40FDD-5013-4B6B-A3AC-40570573AE1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689949" y="36824702"/>
          <a:ext cx="3480491" cy="2450858"/>
        </a:xfrm>
        <a:prstGeom prst="rect">
          <a:avLst/>
        </a:prstGeom>
      </xdr:spPr>
    </xdr:pic>
    <xdr:clientData/>
  </xdr:twoCellAnchor>
  <xdr:twoCellAnchor editAs="oneCell">
    <xdr:from>
      <xdr:col>1</xdr:col>
      <xdr:colOff>269922</xdr:colOff>
      <xdr:row>105</xdr:row>
      <xdr:rowOff>40204</xdr:rowOff>
    </xdr:from>
    <xdr:to>
      <xdr:col>6</xdr:col>
      <xdr:colOff>722318</xdr:colOff>
      <xdr:row>118</xdr:row>
      <xdr:rowOff>103900</xdr:rowOff>
    </xdr:to>
    <xdr:pic>
      <xdr:nvPicPr>
        <xdr:cNvPr id="16" name="Imagen 15">
          <a:extLst>
            <a:ext uri="{FF2B5EF4-FFF2-40B4-BE49-F238E27FC236}">
              <a16:creationId xmlns:a16="http://schemas.microsoft.com/office/drawing/2014/main" id="{C7BC0084-B348-407B-B1E1-3BC8BBEF942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13762" y="23083084"/>
          <a:ext cx="3492776" cy="2456376"/>
        </a:xfrm>
        <a:prstGeom prst="rect">
          <a:avLst/>
        </a:prstGeom>
      </xdr:spPr>
    </xdr:pic>
    <xdr:clientData/>
  </xdr:twoCellAnchor>
  <xdr:twoCellAnchor editAs="oneCell">
    <xdr:from>
      <xdr:col>2</xdr:col>
      <xdr:colOff>22272</xdr:colOff>
      <xdr:row>23</xdr:row>
      <xdr:rowOff>97354</xdr:rowOff>
    </xdr:from>
    <xdr:to>
      <xdr:col>6</xdr:col>
      <xdr:colOff>788993</xdr:colOff>
      <xdr:row>36</xdr:row>
      <xdr:rowOff>161050</xdr:rowOff>
    </xdr:to>
    <xdr:pic>
      <xdr:nvPicPr>
        <xdr:cNvPr id="17" name="Imagen 16">
          <a:extLst>
            <a:ext uri="{FF2B5EF4-FFF2-40B4-BE49-F238E27FC236}">
              <a16:creationId xmlns:a16="http://schemas.microsoft.com/office/drawing/2014/main" id="{8F357100-B9A7-4328-B590-5C5BE32586E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86152" y="5583754"/>
          <a:ext cx="3487061" cy="2456376"/>
        </a:xfrm>
        <a:prstGeom prst="rect">
          <a:avLst/>
        </a:prstGeom>
      </xdr:spPr>
    </xdr:pic>
    <xdr:clientData/>
  </xdr:twoCellAnchor>
  <xdr:twoCellAnchor editAs="oneCell">
    <xdr:from>
      <xdr:col>7</xdr:col>
      <xdr:colOff>533239</xdr:colOff>
      <xdr:row>72</xdr:row>
      <xdr:rowOff>62012</xdr:rowOff>
    </xdr:from>
    <xdr:to>
      <xdr:col>11</xdr:col>
      <xdr:colOff>192300</xdr:colOff>
      <xdr:row>85</xdr:row>
      <xdr:rowOff>120190</xdr:rowOff>
    </xdr:to>
    <xdr:pic>
      <xdr:nvPicPr>
        <xdr:cNvPr id="18" name="Imagen 17">
          <a:extLst>
            <a:ext uri="{FF2B5EF4-FFF2-40B4-BE49-F238E27FC236}">
              <a16:creationId xmlns:a16="http://schemas.microsoft.com/office/drawing/2014/main" id="{64E9693C-1B99-4F85-9C5C-ADB2409E3612}"/>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937599" y="16056392"/>
          <a:ext cx="3507161" cy="2450858"/>
        </a:xfrm>
        <a:prstGeom prst="rect">
          <a:avLst/>
        </a:prstGeom>
      </xdr:spPr>
    </xdr:pic>
    <xdr:clientData/>
  </xdr:twoCellAnchor>
  <xdr:twoCellAnchor editAs="oneCell">
    <xdr:from>
      <xdr:col>1</xdr:col>
      <xdr:colOff>155622</xdr:colOff>
      <xdr:row>56</xdr:row>
      <xdr:rowOff>55871</xdr:rowOff>
    </xdr:from>
    <xdr:to>
      <xdr:col>6</xdr:col>
      <xdr:colOff>608018</xdr:colOff>
      <xdr:row>69</xdr:row>
      <xdr:rowOff>116807</xdr:rowOff>
    </xdr:to>
    <xdr:pic>
      <xdr:nvPicPr>
        <xdr:cNvPr id="19" name="Imagen 18">
          <a:extLst>
            <a:ext uri="{FF2B5EF4-FFF2-40B4-BE49-F238E27FC236}">
              <a16:creationId xmlns:a16="http://schemas.microsoft.com/office/drawing/2014/main" id="{FF1D2171-F86F-4D2D-8C54-91E6AE76FCB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99462" y="13063211"/>
          <a:ext cx="3492776" cy="2453616"/>
        </a:xfrm>
        <a:prstGeom prst="rect">
          <a:avLst/>
        </a:prstGeom>
      </xdr:spPr>
    </xdr:pic>
    <xdr:clientData/>
  </xdr:twoCellAnchor>
  <xdr:twoCellAnchor editAs="oneCell">
    <xdr:from>
      <xdr:col>7</xdr:col>
      <xdr:colOff>361950</xdr:colOff>
      <xdr:row>39</xdr:row>
      <xdr:rowOff>47625</xdr:rowOff>
    </xdr:from>
    <xdr:to>
      <xdr:col>11</xdr:col>
      <xdr:colOff>23771</xdr:colOff>
      <xdr:row>52</xdr:row>
      <xdr:rowOff>114080</xdr:rowOff>
    </xdr:to>
    <xdr:pic>
      <xdr:nvPicPr>
        <xdr:cNvPr id="20" name="Imagen 19">
          <a:extLst>
            <a:ext uri="{FF2B5EF4-FFF2-40B4-BE49-F238E27FC236}">
              <a16:creationId xmlns:a16="http://schemas.microsoft.com/office/drawing/2014/main" id="{AD545E02-48CB-46CC-B8FF-E4F32B5A1DC5}"/>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766310" y="8521065"/>
          <a:ext cx="3509921" cy="2459135"/>
        </a:xfrm>
        <a:prstGeom prst="rect">
          <a:avLst/>
        </a:prstGeom>
      </xdr:spPr>
    </xdr:pic>
    <xdr:clientData/>
  </xdr:twoCellAnchor>
  <xdr:twoCellAnchor editAs="oneCell">
    <xdr:from>
      <xdr:col>7</xdr:col>
      <xdr:colOff>427294</xdr:colOff>
      <xdr:row>56</xdr:row>
      <xdr:rowOff>3661</xdr:rowOff>
    </xdr:from>
    <xdr:to>
      <xdr:col>11</xdr:col>
      <xdr:colOff>86355</xdr:colOff>
      <xdr:row>69</xdr:row>
      <xdr:rowOff>67357</xdr:rowOff>
    </xdr:to>
    <xdr:pic>
      <xdr:nvPicPr>
        <xdr:cNvPr id="21" name="Imagen 20">
          <a:extLst>
            <a:ext uri="{FF2B5EF4-FFF2-40B4-BE49-F238E27FC236}">
              <a16:creationId xmlns:a16="http://schemas.microsoft.com/office/drawing/2014/main" id="{ED5122D0-8E76-4B43-B47C-3100C4EB419D}"/>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831654" y="13011001"/>
          <a:ext cx="3507161" cy="2456376"/>
        </a:xfrm>
        <a:prstGeom prst="rect">
          <a:avLst/>
        </a:prstGeom>
      </xdr:spPr>
    </xdr:pic>
    <xdr:clientData/>
  </xdr:twoCellAnchor>
  <xdr:twoCellAnchor editAs="oneCell">
    <xdr:from>
      <xdr:col>7</xdr:col>
      <xdr:colOff>390525</xdr:colOff>
      <xdr:row>105</xdr:row>
      <xdr:rowOff>57150</xdr:rowOff>
    </xdr:from>
    <xdr:to>
      <xdr:col>11</xdr:col>
      <xdr:colOff>52346</xdr:colOff>
      <xdr:row>118</xdr:row>
      <xdr:rowOff>120846</xdr:rowOff>
    </xdr:to>
    <xdr:pic>
      <xdr:nvPicPr>
        <xdr:cNvPr id="22" name="Imagen 21">
          <a:extLst>
            <a:ext uri="{FF2B5EF4-FFF2-40B4-BE49-F238E27FC236}">
              <a16:creationId xmlns:a16="http://schemas.microsoft.com/office/drawing/2014/main" id="{28EDE888-C0AE-4341-A402-83A5A39080B1}"/>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794885" y="23100030"/>
          <a:ext cx="3509921" cy="2456376"/>
        </a:xfrm>
        <a:prstGeom prst="rect">
          <a:avLst/>
        </a:prstGeom>
      </xdr:spPr>
    </xdr:pic>
    <xdr:clientData/>
  </xdr:twoCellAnchor>
  <xdr:twoCellAnchor editAs="oneCell">
    <xdr:from>
      <xdr:col>1</xdr:col>
      <xdr:colOff>285750</xdr:colOff>
      <xdr:row>121</xdr:row>
      <xdr:rowOff>28575</xdr:rowOff>
    </xdr:from>
    <xdr:to>
      <xdr:col>6</xdr:col>
      <xdr:colOff>724350</xdr:colOff>
      <xdr:row>134</xdr:row>
      <xdr:rowOff>81233</xdr:rowOff>
    </xdr:to>
    <xdr:pic>
      <xdr:nvPicPr>
        <xdr:cNvPr id="23" name="Imagen 22">
          <a:extLst>
            <a:ext uri="{FF2B5EF4-FFF2-40B4-BE49-F238E27FC236}">
              <a16:creationId xmlns:a16="http://schemas.microsoft.com/office/drawing/2014/main" id="{CEE0CACD-65F2-48EF-9281-E7C2C383965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29590" y="26058495"/>
          <a:ext cx="3478980" cy="2445338"/>
        </a:xfrm>
        <a:prstGeom prst="rect">
          <a:avLst/>
        </a:prstGeom>
      </xdr:spPr>
    </xdr:pic>
    <xdr:clientData/>
  </xdr:twoCellAnchor>
  <xdr:twoCellAnchor editAs="oneCell">
    <xdr:from>
      <xdr:col>7</xdr:col>
      <xdr:colOff>371475</xdr:colOff>
      <xdr:row>121</xdr:row>
      <xdr:rowOff>57150</xdr:rowOff>
    </xdr:from>
    <xdr:to>
      <xdr:col>11</xdr:col>
      <xdr:colOff>30536</xdr:colOff>
      <xdr:row>134</xdr:row>
      <xdr:rowOff>115328</xdr:rowOff>
    </xdr:to>
    <xdr:pic>
      <xdr:nvPicPr>
        <xdr:cNvPr id="24" name="Imagen 23">
          <a:extLst>
            <a:ext uri="{FF2B5EF4-FFF2-40B4-BE49-F238E27FC236}">
              <a16:creationId xmlns:a16="http://schemas.microsoft.com/office/drawing/2014/main" id="{E1BE5B35-FECA-48C8-885C-6713AB8A9B86}"/>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775835" y="26087070"/>
          <a:ext cx="3507161" cy="2450858"/>
        </a:xfrm>
        <a:prstGeom prst="rect">
          <a:avLst/>
        </a:prstGeom>
      </xdr:spPr>
    </xdr:pic>
    <xdr:clientData/>
  </xdr:twoCellAnchor>
  <xdr:twoCellAnchor editAs="oneCell">
    <xdr:from>
      <xdr:col>2</xdr:col>
      <xdr:colOff>57150</xdr:colOff>
      <xdr:row>171</xdr:row>
      <xdr:rowOff>85725</xdr:rowOff>
    </xdr:from>
    <xdr:to>
      <xdr:col>6</xdr:col>
      <xdr:colOff>821111</xdr:colOff>
      <xdr:row>184</xdr:row>
      <xdr:rowOff>149421</xdr:rowOff>
    </xdr:to>
    <xdr:pic>
      <xdr:nvPicPr>
        <xdr:cNvPr id="25" name="Imagen 24">
          <a:extLst>
            <a:ext uri="{FF2B5EF4-FFF2-40B4-BE49-F238E27FC236}">
              <a16:creationId xmlns:a16="http://schemas.microsoft.com/office/drawing/2014/main" id="{CA01D7CC-8D99-43E6-9256-BD95875C6452}"/>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21030" y="36829365"/>
          <a:ext cx="3484301" cy="24563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9F8E6F3-13E3-4FD2-BD2E-5EC36EBBAD6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4F5C941C-E47F-4DA7-B7CE-0D3A4DD4725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431222</xdr:colOff>
      <xdr:row>86</xdr:row>
      <xdr:rowOff>56495</xdr:rowOff>
    </xdr:from>
    <xdr:to>
      <xdr:col>11</xdr:col>
      <xdr:colOff>84765</xdr:colOff>
      <xdr:row>99</xdr:row>
      <xdr:rowOff>135236</xdr:rowOff>
    </xdr:to>
    <xdr:pic>
      <xdr:nvPicPr>
        <xdr:cNvPr id="4" name="Imagen 3">
          <a:extLst>
            <a:ext uri="{FF2B5EF4-FFF2-40B4-BE49-F238E27FC236}">
              <a16:creationId xmlns:a16="http://schemas.microsoft.com/office/drawing/2014/main" id="{F0089045-3C7B-4CBC-AC6E-9CD54FF35C3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835582" y="16500455"/>
          <a:ext cx="3501643" cy="2456181"/>
        </a:xfrm>
        <a:prstGeom prst="rect">
          <a:avLst/>
        </a:prstGeom>
      </xdr:spPr>
    </xdr:pic>
    <xdr:clientData/>
  </xdr:twoCellAnchor>
  <xdr:twoCellAnchor editAs="oneCell">
    <xdr:from>
      <xdr:col>7</xdr:col>
      <xdr:colOff>361789</xdr:colOff>
      <xdr:row>6</xdr:row>
      <xdr:rowOff>81687</xdr:rowOff>
    </xdr:from>
    <xdr:to>
      <xdr:col>11</xdr:col>
      <xdr:colOff>20850</xdr:colOff>
      <xdr:row>19</xdr:row>
      <xdr:rowOff>157667</xdr:rowOff>
    </xdr:to>
    <xdr:pic>
      <xdr:nvPicPr>
        <xdr:cNvPr id="5" name="Imagen 4">
          <a:extLst>
            <a:ext uri="{FF2B5EF4-FFF2-40B4-BE49-F238E27FC236}">
              <a16:creationId xmlns:a16="http://schemas.microsoft.com/office/drawing/2014/main" id="{D9B8FB88-09C2-469B-A0D7-E917128EF92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66149" y="1819047"/>
          <a:ext cx="3507161" cy="2453420"/>
        </a:xfrm>
        <a:prstGeom prst="rect">
          <a:avLst/>
        </a:prstGeom>
      </xdr:spPr>
    </xdr:pic>
    <xdr:clientData/>
  </xdr:twoCellAnchor>
  <xdr:twoCellAnchor editAs="oneCell">
    <xdr:from>
      <xdr:col>1</xdr:col>
      <xdr:colOff>285589</xdr:colOff>
      <xdr:row>6</xdr:row>
      <xdr:rowOff>87829</xdr:rowOff>
    </xdr:from>
    <xdr:to>
      <xdr:col>6</xdr:col>
      <xdr:colOff>735225</xdr:colOff>
      <xdr:row>19</xdr:row>
      <xdr:rowOff>161050</xdr:rowOff>
    </xdr:to>
    <xdr:pic>
      <xdr:nvPicPr>
        <xdr:cNvPr id="6" name="Imagen 5">
          <a:extLst>
            <a:ext uri="{FF2B5EF4-FFF2-40B4-BE49-F238E27FC236}">
              <a16:creationId xmlns:a16="http://schemas.microsoft.com/office/drawing/2014/main" id="{10E0CA8C-48DC-4BDF-8C0A-3F6BB8AB2179}"/>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29429" y="1825189"/>
          <a:ext cx="3490016" cy="2450661"/>
        </a:xfrm>
        <a:prstGeom prst="rect">
          <a:avLst/>
        </a:prstGeom>
      </xdr:spPr>
    </xdr:pic>
    <xdr:clientData/>
  </xdr:twoCellAnchor>
  <xdr:twoCellAnchor editAs="oneCell">
    <xdr:from>
      <xdr:col>1</xdr:col>
      <xdr:colOff>253630</xdr:colOff>
      <xdr:row>22</xdr:row>
      <xdr:rowOff>55871</xdr:rowOff>
    </xdr:from>
    <xdr:to>
      <xdr:col>6</xdr:col>
      <xdr:colOff>700508</xdr:colOff>
      <xdr:row>35</xdr:row>
      <xdr:rowOff>126332</xdr:rowOff>
    </xdr:to>
    <xdr:pic>
      <xdr:nvPicPr>
        <xdr:cNvPr id="7" name="Imagen 6">
          <a:extLst>
            <a:ext uri="{FF2B5EF4-FFF2-40B4-BE49-F238E27FC236}">
              <a16:creationId xmlns:a16="http://schemas.microsoft.com/office/drawing/2014/main" id="{FA9BC391-C508-4F4C-B70F-42DFFA9AADD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97470" y="4734551"/>
          <a:ext cx="3487258" cy="2447901"/>
        </a:xfrm>
        <a:prstGeom prst="rect">
          <a:avLst/>
        </a:prstGeom>
      </xdr:spPr>
    </xdr:pic>
    <xdr:clientData/>
  </xdr:twoCellAnchor>
  <xdr:twoCellAnchor editAs="oneCell">
    <xdr:from>
      <xdr:col>7</xdr:col>
      <xdr:colOff>408788</xdr:colOff>
      <xdr:row>22</xdr:row>
      <xdr:rowOff>46346</xdr:rowOff>
    </xdr:from>
    <xdr:to>
      <xdr:col>11</xdr:col>
      <xdr:colOff>59572</xdr:colOff>
      <xdr:row>35</xdr:row>
      <xdr:rowOff>116807</xdr:rowOff>
    </xdr:to>
    <xdr:pic>
      <xdr:nvPicPr>
        <xdr:cNvPr id="8" name="Imagen 7">
          <a:extLst>
            <a:ext uri="{FF2B5EF4-FFF2-40B4-BE49-F238E27FC236}">
              <a16:creationId xmlns:a16="http://schemas.microsoft.com/office/drawing/2014/main" id="{C04A855B-AC6D-4E00-AF63-7D3E4B003509}"/>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813148" y="4725026"/>
          <a:ext cx="3498884" cy="2447901"/>
        </a:xfrm>
        <a:prstGeom prst="rect">
          <a:avLst/>
        </a:prstGeom>
      </xdr:spPr>
    </xdr:pic>
    <xdr:clientData/>
  </xdr:twoCellAnchor>
  <xdr:twoCellAnchor editAs="oneCell">
    <xdr:from>
      <xdr:col>7</xdr:col>
      <xdr:colOff>418939</xdr:colOff>
      <xdr:row>38</xdr:row>
      <xdr:rowOff>42962</xdr:rowOff>
    </xdr:from>
    <xdr:to>
      <xdr:col>11</xdr:col>
      <xdr:colOff>78000</xdr:colOff>
      <xdr:row>51</xdr:row>
      <xdr:rowOff>110665</xdr:rowOff>
    </xdr:to>
    <xdr:pic>
      <xdr:nvPicPr>
        <xdr:cNvPr id="9" name="Imagen 8">
          <a:extLst>
            <a:ext uri="{FF2B5EF4-FFF2-40B4-BE49-F238E27FC236}">
              <a16:creationId xmlns:a16="http://schemas.microsoft.com/office/drawing/2014/main" id="{45BF4890-04FC-42A0-BFBE-19C2FDF0A285}"/>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823299" y="7662962"/>
          <a:ext cx="3507161" cy="2445143"/>
        </a:xfrm>
        <a:prstGeom prst="rect">
          <a:avLst/>
        </a:prstGeom>
      </xdr:spPr>
    </xdr:pic>
    <xdr:clientData/>
  </xdr:twoCellAnchor>
  <xdr:twoCellAnchor editAs="oneCell">
    <xdr:from>
      <xdr:col>1</xdr:col>
      <xdr:colOff>282831</xdr:colOff>
      <xdr:row>38</xdr:row>
      <xdr:rowOff>53112</xdr:rowOff>
    </xdr:from>
    <xdr:to>
      <xdr:col>6</xdr:col>
      <xdr:colOff>737986</xdr:colOff>
      <xdr:row>51</xdr:row>
      <xdr:rowOff>129092</xdr:rowOff>
    </xdr:to>
    <xdr:pic>
      <xdr:nvPicPr>
        <xdr:cNvPr id="10" name="Imagen 9">
          <a:extLst>
            <a:ext uri="{FF2B5EF4-FFF2-40B4-BE49-F238E27FC236}">
              <a16:creationId xmlns:a16="http://schemas.microsoft.com/office/drawing/2014/main" id="{4754EFAB-9C35-40B8-8EF7-7CD153AFFA8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6671" y="7673112"/>
          <a:ext cx="3495535" cy="2453420"/>
        </a:xfrm>
        <a:prstGeom prst="rect">
          <a:avLst/>
        </a:prstGeom>
      </xdr:spPr>
    </xdr:pic>
    <xdr:clientData/>
  </xdr:twoCellAnchor>
  <xdr:twoCellAnchor editAs="oneCell">
    <xdr:from>
      <xdr:col>1</xdr:col>
      <xdr:colOff>266966</xdr:colOff>
      <xdr:row>70</xdr:row>
      <xdr:rowOff>64733</xdr:rowOff>
    </xdr:from>
    <xdr:to>
      <xdr:col>6</xdr:col>
      <xdr:colOff>713844</xdr:colOff>
      <xdr:row>83</xdr:row>
      <xdr:rowOff>135194</xdr:rowOff>
    </xdr:to>
    <xdr:pic>
      <xdr:nvPicPr>
        <xdr:cNvPr id="11" name="Imagen 10">
          <a:extLst>
            <a:ext uri="{FF2B5EF4-FFF2-40B4-BE49-F238E27FC236}">
              <a16:creationId xmlns:a16="http://schemas.microsoft.com/office/drawing/2014/main" id="{6F4895D4-6BCA-4364-B871-33A57048B29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10806" y="13567373"/>
          <a:ext cx="3487258" cy="2447901"/>
        </a:xfrm>
        <a:prstGeom prst="rect">
          <a:avLst/>
        </a:prstGeom>
      </xdr:spPr>
    </xdr:pic>
    <xdr:clientData/>
  </xdr:twoCellAnchor>
  <xdr:twoCellAnchor editAs="oneCell">
    <xdr:from>
      <xdr:col>7</xdr:col>
      <xdr:colOff>409414</xdr:colOff>
      <xdr:row>70</xdr:row>
      <xdr:rowOff>68779</xdr:rowOff>
    </xdr:from>
    <xdr:to>
      <xdr:col>11</xdr:col>
      <xdr:colOff>68475</xdr:colOff>
      <xdr:row>83</xdr:row>
      <xdr:rowOff>142000</xdr:rowOff>
    </xdr:to>
    <xdr:pic>
      <xdr:nvPicPr>
        <xdr:cNvPr id="12" name="Imagen 11">
          <a:extLst>
            <a:ext uri="{FF2B5EF4-FFF2-40B4-BE49-F238E27FC236}">
              <a16:creationId xmlns:a16="http://schemas.microsoft.com/office/drawing/2014/main" id="{060BD4C6-60AE-41E9-BA47-7CE54F8CB206}"/>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813774" y="13571419"/>
          <a:ext cx="3507161" cy="2450661"/>
        </a:xfrm>
        <a:prstGeom prst="rect">
          <a:avLst/>
        </a:prstGeom>
      </xdr:spPr>
    </xdr:pic>
    <xdr:clientData/>
  </xdr:twoCellAnchor>
  <xdr:twoCellAnchor editAs="oneCell">
    <xdr:from>
      <xdr:col>7</xdr:col>
      <xdr:colOff>488997</xdr:colOff>
      <xdr:row>54</xdr:row>
      <xdr:rowOff>43587</xdr:rowOff>
    </xdr:from>
    <xdr:to>
      <xdr:col>11</xdr:col>
      <xdr:colOff>150818</xdr:colOff>
      <xdr:row>67</xdr:row>
      <xdr:rowOff>119567</xdr:rowOff>
    </xdr:to>
    <xdr:pic>
      <xdr:nvPicPr>
        <xdr:cNvPr id="13" name="Imagen 12">
          <a:extLst>
            <a:ext uri="{FF2B5EF4-FFF2-40B4-BE49-F238E27FC236}">
              <a16:creationId xmlns:a16="http://schemas.microsoft.com/office/drawing/2014/main" id="{51F1FDDB-C8F6-4CA4-9584-EA6E78D5432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893357" y="10604907"/>
          <a:ext cx="3509921" cy="2453420"/>
        </a:xfrm>
        <a:prstGeom prst="rect">
          <a:avLst/>
        </a:prstGeom>
      </xdr:spPr>
    </xdr:pic>
    <xdr:clientData/>
  </xdr:twoCellAnchor>
  <xdr:twoCellAnchor editAs="oneCell">
    <xdr:from>
      <xdr:col>1</xdr:col>
      <xdr:colOff>269922</xdr:colOff>
      <xdr:row>86</xdr:row>
      <xdr:rowOff>53112</xdr:rowOff>
    </xdr:from>
    <xdr:to>
      <xdr:col>6</xdr:col>
      <xdr:colOff>722318</xdr:colOff>
      <xdr:row>99</xdr:row>
      <xdr:rowOff>129092</xdr:rowOff>
    </xdr:to>
    <xdr:pic>
      <xdr:nvPicPr>
        <xdr:cNvPr id="14" name="Imagen 13">
          <a:extLst>
            <a:ext uri="{FF2B5EF4-FFF2-40B4-BE49-F238E27FC236}">
              <a16:creationId xmlns:a16="http://schemas.microsoft.com/office/drawing/2014/main" id="{F4A3BC9F-63E2-45BF-A474-B59FDD867C3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13762" y="16497072"/>
          <a:ext cx="3492776" cy="2453420"/>
        </a:xfrm>
        <a:prstGeom prst="rect">
          <a:avLst/>
        </a:prstGeom>
      </xdr:spPr>
    </xdr:pic>
    <xdr:clientData/>
  </xdr:twoCellAnchor>
  <xdr:twoCellAnchor editAs="oneCell">
    <xdr:from>
      <xdr:col>1</xdr:col>
      <xdr:colOff>269922</xdr:colOff>
      <xdr:row>54</xdr:row>
      <xdr:rowOff>40204</xdr:rowOff>
    </xdr:from>
    <xdr:to>
      <xdr:col>6</xdr:col>
      <xdr:colOff>722318</xdr:colOff>
      <xdr:row>67</xdr:row>
      <xdr:rowOff>113425</xdr:rowOff>
    </xdr:to>
    <xdr:pic>
      <xdr:nvPicPr>
        <xdr:cNvPr id="15" name="Imagen 14">
          <a:extLst>
            <a:ext uri="{FF2B5EF4-FFF2-40B4-BE49-F238E27FC236}">
              <a16:creationId xmlns:a16="http://schemas.microsoft.com/office/drawing/2014/main" id="{3E6C9570-E5B6-44AA-B91A-EFFBBE1C4AA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13762" y="10601524"/>
          <a:ext cx="3492776" cy="2450661"/>
        </a:xfrm>
        <a:prstGeom prst="rect">
          <a:avLst/>
        </a:prstGeom>
      </xdr:spPr>
    </xdr:pic>
    <xdr:clientData/>
  </xdr:twoCellAnchor>
  <xdr:twoCellAnchor editAs="oneCell">
    <xdr:from>
      <xdr:col>1</xdr:col>
      <xdr:colOff>304639</xdr:colOff>
      <xdr:row>103</xdr:row>
      <xdr:rowOff>62012</xdr:rowOff>
    </xdr:from>
    <xdr:to>
      <xdr:col>6</xdr:col>
      <xdr:colOff>754275</xdr:colOff>
      <xdr:row>116</xdr:row>
      <xdr:rowOff>129715</xdr:rowOff>
    </xdr:to>
    <xdr:pic>
      <xdr:nvPicPr>
        <xdr:cNvPr id="16" name="Imagen 15">
          <a:extLst>
            <a:ext uri="{FF2B5EF4-FFF2-40B4-BE49-F238E27FC236}">
              <a16:creationId xmlns:a16="http://schemas.microsoft.com/office/drawing/2014/main" id="{D1316286-A2DB-49DD-8DE1-596395923A5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48479" y="23371592"/>
          <a:ext cx="3490016" cy="2445143"/>
        </a:xfrm>
        <a:prstGeom prst="rect">
          <a:avLst/>
        </a:prstGeom>
      </xdr:spPr>
    </xdr:pic>
    <xdr:clientData/>
  </xdr:twoCellAnchor>
  <xdr:twoCellAnchor editAs="oneCell">
    <xdr:from>
      <xdr:col>7</xdr:col>
      <xdr:colOff>228439</xdr:colOff>
      <xdr:row>102</xdr:row>
      <xdr:rowOff>3808721</xdr:rowOff>
    </xdr:from>
    <xdr:to>
      <xdr:col>10</xdr:col>
      <xdr:colOff>782850</xdr:colOff>
      <xdr:row>115</xdr:row>
      <xdr:rowOff>145382</xdr:rowOff>
    </xdr:to>
    <xdr:pic>
      <xdr:nvPicPr>
        <xdr:cNvPr id="17" name="Imagen 16">
          <a:extLst>
            <a:ext uri="{FF2B5EF4-FFF2-40B4-BE49-F238E27FC236}">
              <a16:creationId xmlns:a16="http://schemas.microsoft.com/office/drawing/2014/main" id="{B32CE75C-6916-4123-A18C-601BE4AA8054}"/>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505164" y="23906471"/>
          <a:ext cx="3402386" cy="2546961"/>
        </a:xfrm>
        <a:prstGeom prst="rect">
          <a:avLst/>
        </a:prstGeom>
      </xdr:spPr>
    </xdr:pic>
    <xdr:clientData/>
  </xdr:twoCellAnchor>
  <xdr:twoCellAnchor editAs="oneCell">
    <xdr:from>
      <xdr:col>1</xdr:col>
      <xdr:colOff>279447</xdr:colOff>
      <xdr:row>119</xdr:row>
      <xdr:rowOff>59254</xdr:rowOff>
    </xdr:from>
    <xdr:to>
      <xdr:col>6</xdr:col>
      <xdr:colOff>731843</xdr:colOff>
      <xdr:row>132</xdr:row>
      <xdr:rowOff>132475</xdr:rowOff>
    </xdr:to>
    <xdr:pic>
      <xdr:nvPicPr>
        <xdr:cNvPr id="18" name="Imagen 17">
          <a:extLst>
            <a:ext uri="{FF2B5EF4-FFF2-40B4-BE49-F238E27FC236}">
              <a16:creationId xmlns:a16="http://schemas.microsoft.com/office/drawing/2014/main" id="{8E616D70-0175-45DC-83C8-B8A478D78A7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23287" y="26310154"/>
          <a:ext cx="3492776" cy="2450661"/>
        </a:xfrm>
        <a:prstGeom prst="rect">
          <a:avLst/>
        </a:prstGeom>
      </xdr:spPr>
    </xdr:pic>
    <xdr:clientData/>
  </xdr:twoCellAnchor>
  <xdr:twoCellAnchor editAs="oneCell">
    <xdr:from>
      <xdr:col>7</xdr:col>
      <xdr:colOff>365172</xdr:colOff>
      <xdr:row>119</xdr:row>
      <xdr:rowOff>36821</xdr:rowOff>
    </xdr:from>
    <xdr:to>
      <xdr:col>11</xdr:col>
      <xdr:colOff>26993</xdr:colOff>
      <xdr:row>132</xdr:row>
      <xdr:rowOff>107282</xdr:rowOff>
    </xdr:to>
    <xdr:pic>
      <xdr:nvPicPr>
        <xdr:cNvPr id="19" name="Imagen 18">
          <a:extLst>
            <a:ext uri="{FF2B5EF4-FFF2-40B4-BE49-F238E27FC236}">
              <a16:creationId xmlns:a16="http://schemas.microsoft.com/office/drawing/2014/main" id="{6BA560FC-FCA0-4ED9-8533-2157152040CD}"/>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769532" y="26287721"/>
          <a:ext cx="3509921" cy="2447901"/>
        </a:xfrm>
        <a:prstGeom prst="rect">
          <a:avLst/>
        </a:prstGeom>
      </xdr:spPr>
    </xdr:pic>
    <xdr:clientData/>
  </xdr:twoCellAnchor>
  <xdr:twoCellAnchor editAs="oneCell">
    <xdr:from>
      <xdr:col>1</xdr:col>
      <xdr:colOff>234580</xdr:colOff>
      <xdr:row>135</xdr:row>
      <xdr:rowOff>46346</xdr:rowOff>
    </xdr:from>
    <xdr:to>
      <xdr:col>6</xdr:col>
      <xdr:colOff>681458</xdr:colOff>
      <xdr:row>148</xdr:row>
      <xdr:rowOff>116807</xdr:rowOff>
    </xdr:to>
    <xdr:pic>
      <xdr:nvPicPr>
        <xdr:cNvPr id="20" name="Imagen 19">
          <a:extLst>
            <a:ext uri="{FF2B5EF4-FFF2-40B4-BE49-F238E27FC236}">
              <a16:creationId xmlns:a16="http://schemas.microsoft.com/office/drawing/2014/main" id="{7ADBC303-A544-49F9-8347-075D5DC5808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78420" y="29238566"/>
          <a:ext cx="3487258" cy="2447901"/>
        </a:xfrm>
        <a:prstGeom prst="rect">
          <a:avLst/>
        </a:prstGeom>
      </xdr:spPr>
    </xdr:pic>
    <xdr:clientData/>
  </xdr:twoCellAnchor>
  <xdr:twoCellAnchor editAs="oneCell">
    <xdr:from>
      <xdr:col>7</xdr:col>
      <xdr:colOff>434605</xdr:colOff>
      <xdr:row>152</xdr:row>
      <xdr:rowOff>55871</xdr:rowOff>
    </xdr:from>
    <xdr:to>
      <xdr:col>11</xdr:col>
      <xdr:colOff>90908</xdr:colOff>
      <xdr:row>165</xdr:row>
      <xdr:rowOff>126332</xdr:rowOff>
    </xdr:to>
    <xdr:pic>
      <xdr:nvPicPr>
        <xdr:cNvPr id="21" name="Imagen 20">
          <a:extLst>
            <a:ext uri="{FF2B5EF4-FFF2-40B4-BE49-F238E27FC236}">
              <a16:creationId xmlns:a16="http://schemas.microsoft.com/office/drawing/2014/main" id="{73228958-7DAA-40D2-8D44-3626ADD6DCD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838965" y="33957251"/>
          <a:ext cx="3504403" cy="2447901"/>
        </a:xfrm>
        <a:prstGeom prst="rect">
          <a:avLst/>
        </a:prstGeom>
      </xdr:spPr>
    </xdr:pic>
    <xdr:clientData/>
  </xdr:twoCellAnchor>
  <xdr:twoCellAnchor editAs="oneCell">
    <xdr:from>
      <xdr:col>2</xdr:col>
      <xdr:colOff>56989</xdr:colOff>
      <xdr:row>152</xdr:row>
      <xdr:rowOff>43587</xdr:rowOff>
    </xdr:from>
    <xdr:to>
      <xdr:col>6</xdr:col>
      <xdr:colOff>820950</xdr:colOff>
      <xdr:row>165</xdr:row>
      <xdr:rowOff>119567</xdr:rowOff>
    </xdr:to>
    <xdr:pic>
      <xdr:nvPicPr>
        <xdr:cNvPr id="22" name="Imagen 21">
          <a:extLst>
            <a:ext uri="{FF2B5EF4-FFF2-40B4-BE49-F238E27FC236}">
              <a16:creationId xmlns:a16="http://schemas.microsoft.com/office/drawing/2014/main" id="{F4D23DC7-58ED-4AAE-B3D5-C63837125773}"/>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620869" y="33944967"/>
          <a:ext cx="3484301" cy="245342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62"/>
  <sheetViews>
    <sheetView showGridLines="0" tabSelected="1" topLeftCell="B36" zoomScale="87" zoomScaleNormal="87" zoomScaleSheetLayoutView="70" zoomScalePageLayoutView="95" workbookViewId="0">
      <selection activeCell="O35" sqref="O35:Q3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20"/>
      <c r="C2" s="420"/>
      <c r="D2" s="420"/>
      <c r="E2" s="420"/>
      <c r="F2" s="328" t="s">
        <v>526</v>
      </c>
      <c r="G2" s="328"/>
      <c r="H2" s="328"/>
      <c r="I2" s="328"/>
      <c r="J2" s="328"/>
      <c r="K2" s="328"/>
      <c r="L2" s="328"/>
      <c r="M2" s="328"/>
      <c r="N2" s="328"/>
      <c r="O2" s="328"/>
      <c r="P2" s="328"/>
      <c r="Q2" s="328" t="s">
        <v>0</v>
      </c>
      <c r="R2" s="328"/>
      <c r="S2" s="420"/>
      <c r="T2" s="420"/>
    </row>
    <row r="3" spans="2:20" ht="30" customHeight="1" x14ac:dyDescent="0.2">
      <c r="B3" s="420"/>
      <c r="C3" s="420"/>
      <c r="D3" s="420"/>
      <c r="E3" s="420"/>
      <c r="F3" s="328" t="s">
        <v>527</v>
      </c>
      <c r="G3" s="328"/>
      <c r="H3" s="420" t="s">
        <v>1</v>
      </c>
      <c r="I3" s="420"/>
      <c r="J3" s="420"/>
      <c r="K3" s="420"/>
      <c r="L3" s="420"/>
      <c r="M3" s="420"/>
      <c r="N3" s="420"/>
      <c r="O3" s="420"/>
      <c r="P3" s="420"/>
      <c r="Q3" s="328" t="s">
        <v>2</v>
      </c>
      <c r="R3" s="328"/>
      <c r="S3" s="421"/>
      <c r="T3" s="421"/>
    </row>
    <row r="4" spans="2:20" ht="30" customHeight="1" x14ac:dyDescent="0.2">
      <c r="B4" s="420"/>
      <c r="C4" s="420"/>
      <c r="D4" s="420"/>
      <c r="E4" s="420"/>
      <c r="F4" s="328" t="s">
        <v>528</v>
      </c>
      <c r="G4" s="328"/>
      <c r="H4" s="420" t="s">
        <v>3</v>
      </c>
      <c r="I4" s="420"/>
      <c r="J4" s="420"/>
      <c r="K4" s="420"/>
      <c r="L4" s="420"/>
      <c r="M4" s="420"/>
      <c r="N4" s="420"/>
      <c r="O4" s="420"/>
      <c r="P4" s="420"/>
      <c r="Q4" s="328" t="s">
        <v>4</v>
      </c>
      <c r="R4" s="328"/>
      <c r="S4" s="416" t="s">
        <v>876</v>
      </c>
      <c r="T4" s="416"/>
    </row>
    <row r="5" spans="2:20" ht="14.25" x14ac:dyDescent="0.2">
      <c r="B5" s="417"/>
      <c r="C5" s="417"/>
      <c r="D5" s="417"/>
      <c r="E5" s="417"/>
      <c r="F5" s="417"/>
      <c r="G5" s="417"/>
      <c r="H5" s="417"/>
      <c r="I5" s="417"/>
      <c r="J5" s="417"/>
      <c r="K5" s="417"/>
      <c r="L5" s="417"/>
      <c r="M5" s="417"/>
      <c r="N5" s="417"/>
      <c r="O5" s="417"/>
      <c r="P5" s="417"/>
      <c r="Q5" s="417"/>
      <c r="R5" s="417"/>
      <c r="S5" s="417"/>
      <c r="T5" s="417"/>
    </row>
    <row r="6" spans="2:20" ht="22.5" customHeight="1" x14ac:dyDescent="0.2">
      <c r="B6" s="418" t="s">
        <v>5</v>
      </c>
      <c r="C6" s="418"/>
      <c r="D6" s="418"/>
      <c r="E6" s="418"/>
      <c r="F6" s="418"/>
      <c r="G6" s="418"/>
      <c r="H6" s="418"/>
      <c r="I6" s="418"/>
      <c r="J6" s="418"/>
      <c r="K6" s="418"/>
      <c r="L6" s="418"/>
      <c r="M6" s="418"/>
      <c r="N6" s="418"/>
      <c r="O6" s="418"/>
      <c r="P6" s="418"/>
      <c r="Q6" s="418"/>
      <c r="R6" s="418"/>
      <c r="S6" s="418"/>
      <c r="T6" s="418"/>
    </row>
    <row r="7" spans="2:20" ht="14.25" x14ac:dyDescent="0.2">
      <c r="B7" s="257"/>
      <c r="C7" s="257"/>
      <c r="D7" s="257"/>
      <c r="E7" s="257"/>
      <c r="F7" s="257"/>
      <c r="G7" s="257"/>
      <c r="H7" s="257"/>
      <c r="I7" s="257"/>
      <c r="J7" s="257"/>
      <c r="K7" s="257"/>
      <c r="L7" s="257"/>
      <c r="M7" s="257"/>
      <c r="N7" s="257"/>
      <c r="O7" s="257"/>
      <c r="P7" s="257"/>
      <c r="Q7" s="257"/>
      <c r="R7" s="257"/>
      <c r="S7" s="257"/>
      <c r="T7" s="257"/>
    </row>
    <row r="8" spans="2:20" ht="22.5" customHeight="1" x14ac:dyDescent="0.2">
      <c r="B8" s="419" t="s">
        <v>6</v>
      </c>
      <c r="C8" s="419"/>
      <c r="D8" s="419"/>
      <c r="E8" s="419"/>
      <c r="F8" s="419"/>
      <c r="G8" s="419"/>
      <c r="H8" s="419"/>
      <c r="I8" s="419"/>
      <c r="J8" s="419"/>
      <c r="K8" s="419"/>
      <c r="L8" s="419"/>
      <c r="M8" s="419"/>
      <c r="N8" s="419"/>
      <c r="O8" s="419"/>
      <c r="P8" s="419"/>
      <c r="Q8" s="419"/>
      <c r="R8" s="419"/>
      <c r="S8" s="419"/>
      <c r="T8" s="419"/>
    </row>
    <row r="9" spans="2:20" ht="22.5" customHeight="1" x14ac:dyDescent="0.2">
      <c r="B9" s="333" t="s">
        <v>7</v>
      </c>
      <c r="C9" s="334"/>
      <c r="D9" s="334"/>
      <c r="E9" s="334"/>
      <c r="F9" s="334"/>
      <c r="G9" s="334"/>
      <c r="H9" s="334"/>
      <c r="I9" s="334"/>
      <c r="J9" s="334"/>
      <c r="K9" s="334"/>
      <c r="L9" s="334"/>
      <c r="M9" s="334"/>
      <c r="N9" s="334"/>
      <c r="O9" s="334"/>
      <c r="P9" s="334"/>
      <c r="Q9" s="334"/>
      <c r="R9" s="334"/>
      <c r="S9" s="334"/>
      <c r="T9" s="335"/>
    </row>
    <row r="10" spans="2:20" ht="22.5" customHeight="1" x14ac:dyDescent="0.2">
      <c r="B10" s="332" t="s">
        <v>8</v>
      </c>
      <c r="C10" s="332"/>
      <c r="D10" s="332"/>
      <c r="E10" s="332"/>
      <c r="F10" s="312" t="s">
        <v>9</v>
      </c>
      <c r="G10" s="313"/>
      <c r="H10" s="313"/>
      <c r="I10" s="314"/>
      <c r="J10" s="425" t="s">
        <v>10</v>
      </c>
      <c r="K10" s="426"/>
      <c r="L10" s="426"/>
      <c r="M10" s="426"/>
      <c r="N10" s="427"/>
      <c r="O10" s="312" t="s">
        <v>11</v>
      </c>
      <c r="P10" s="313"/>
      <c r="Q10" s="314"/>
      <c r="R10" s="340" t="s">
        <v>12</v>
      </c>
      <c r="S10" s="340"/>
      <c r="T10" s="340"/>
    </row>
    <row r="11" spans="2:20" ht="22.5" customHeight="1" x14ac:dyDescent="0.2">
      <c r="B11" s="332"/>
      <c r="C11" s="332"/>
      <c r="D11" s="332"/>
      <c r="E11" s="332"/>
      <c r="F11" s="422"/>
      <c r="G11" s="423"/>
      <c r="H11" s="423"/>
      <c r="I11" s="424"/>
      <c r="J11" s="428"/>
      <c r="K11" s="429"/>
      <c r="L11" s="429"/>
      <c r="M11" s="429"/>
      <c r="N11" s="430"/>
      <c r="O11" s="422"/>
      <c r="P11" s="423"/>
      <c r="Q11" s="424"/>
      <c r="R11" s="340"/>
      <c r="S11" s="340"/>
      <c r="T11" s="340"/>
    </row>
    <row r="12" spans="2:20" ht="168" customHeight="1" x14ac:dyDescent="0.2">
      <c r="B12" s="389" t="s">
        <v>13</v>
      </c>
      <c r="C12" s="390"/>
      <c r="D12" s="390"/>
      <c r="E12" s="391"/>
      <c r="F12" s="395" t="s">
        <v>631</v>
      </c>
      <c r="G12" s="396"/>
      <c r="H12" s="396"/>
      <c r="I12" s="397"/>
      <c r="J12" s="401" t="s">
        <v>632</v>
      </c>
      <c r="K12" s="402"/>
      <c r="L12" s="402"/>
      <c r="M12" s="402"/>
      <c r="N12" s="403"/>
      <c r="O12" s="395" t="s">
        <v>634</v>
      </c>
      <c r="P12" s="396"/>
      <c r="Q12" s="397"/>
      <c r="R12" s="404" t="s">
        <v>745</v>
      </c>
      <c r="S12" s="405"/>
      <c r="T12" s="406"/>
    </row>
    <row r="13" spans="2:20" ht="168" customHeight="1" x14ac:dyDescent="0.2">
      <c r="B13" s="392"/>
      <c r="C13" s="393"/>
      <c r="D13" s="393"/>
      <c r="E13" s="394"/>
      <c r="F13" s="398"/>
      <c r="G13" s="399"/>
      <c r="H13" s="399"/>
      <c r="I13" s="400"/>
      <c r="J13" s="401" t="s">
        <v>633</v>
      </c>
      <c r="K13" s="402"/>
      <c r="L13" s="402"/>
      <c r="M13" s="402"/>
      <c r="N13" s="403"/>
      <c r="O13" s="398"/>
      <c r="P13" s="399"/>
      <c r="Q13" s="400"/>
      <c r="R13" s="407"/>
      <c r="S13" s="408"/>
      <c r="T13" s="409"/>
    </row>
    <row r="14" spans="2:20" ht="409.6" customHeight="1" x14ac:dyDescent="0.2">
      <c r="B14" s="389" t="s">
        <v>14</v>
      </c>
      <c r="C14" s="390"/>
      <c r="D14" s="390"/>
      <c r="E14" s="391"/>
      <c r="F14" s="395" t="s">
        <v>529</v>
      </c>
      <c r="G14" s="396"/>
      <c r="H14" s="396"/>
      <c r="I14" s="397"/>
      <c r="J14" s="395" t="s">
        <v>630</v>
      </c>
      <c r="K14" s="396"/>
      <c r="L14" s="396"/>
      <c r="M14" s="396"/>
      <c r="N14" s="397"/>
      <c r="O14" s="395" t="s">
        <v>635</v>
      </c>
      <c r="P14" s="396"/>
      <c r="Q14" s="397"/>
      <c r="R14" s="404" t="s">
        <v>746</v>
      </c>
      <c r="S14" s="405"/>
      <c r="T14" s="406"/>
    </row>
    <row r="15" spans="2:20" ht="351.6" customHeight="1" x14ac:dyDescent="0.2">
      <c r="B15" s="413"/>
      <c r="C15" s="414"/>
      <c r="D15" s="414"/>
      <c r="E15" s="415"/>
      <c r="F15" s="410"/>
      <c r="G15" s="411"/>
      <c r="H15" s="411"/>
      <c r="I15" s="412"/>
      <c r="J15" s="410"/>
      <c r="K15" s="411"/>
      <c r="L15" s="411"/>
      <c r="M15" s="411"/>
      <c r="N15" s="412"/>
      <c r="O15" s="410"/>
      <c r="P15" s="411"/>
      <c r="Q15" s="412"/>
      <c r="R15" s="442"/>
      <c r="S15" s="443"/>
      <c r="T15" s="444"/>
    </row>
    <row r="16" spans="2:20" ht="409.6" customHeight="1" x14ac:dyDescent="0.2">
      <c r="B16" s="389" t="s">
        <v>15</v>
      </c>
      <c r="C16" s="390"/>
      <c r="D16" s="390"/>
      <c r="E16" s="391"/>
      <c r="F16" s="395" t="s">
        <v>649</v>
      </c>
      <c r="G16" s="396"/>
      <c r="H16" s="396"/>
      <c r="I16" s="397"/>
      <c r="J16" s="395" t="s">
        <v>121</v>
      </c>
      <c r="K16" s="396"/>
      <c r="L16" s="396"/>
      <c r="M16" s="396"/>
      <c r="N16" s="397"/>
      <c r="O16" s="395" t="s">
        <v>629</v>
      </c>
      <c r="P16" s="396"/>
      <c r="Q16" s="397"/>
      <c r="R16" s="301" t="s">
        <v>747</v>
      </c>
      <c r="S16" s="369"/>
      <c r="T16" s="302"/>
    </row>
    <row r="17" spans="2:20" ht="409.6" customHeight="1" x14ac:dyDescent="0.2">
      <c r="B17" s="413"/>
      <c r="C17" s="414"/>
      <c r="D17" s="414"/>
      <c r="E17" s="415"/>
      <c r="F17" s="410"/>
      <c r="G17" s="411"/>
      <c r="H17" s="411"/>
      <c r="I17" s="412"/>
      <c r="J17" s="410"/>
      <c r="K17" s="411"/>
      <c r="L17" s="411"/>
      <c r="M17" s="411"/>
      <c r="N17" s="412"/>
      <c r="O17" s="410"/>
      <c r="P17" s="411"/>
      <c r="Q17" s="412"/>
      <c r="R17" s="303"/>
      <c r="S17" s="445"/>
      <c r="T17" s="304"/>
    </row>
    <row r="18" spans="2:20" ht="41.45" customHeight="1" x14ac:dyDescent="0.2">
      <c r="B18" s="392"/>
      <c r="C18" s="393"/>
      <c r="D18" s="393"/>
      <c r="E18" s="394"/>
      <c r="F18" s="398"/>
      <c r="G18" s="399"/>
      <c r="H18" s="399"/>
      <c r="I18" s="400"/>
      <c r="J18" s="398"/>
      <c r="K18" s="399"/>
      <c r="L18" s="399"/>
      <c r="M18" s="399"/>
      <c r="N18" s="400"/>
      <c r="O18" s="398"/>
      <c r="P18" s="399"/>
      <c r="Q18" s="400"/>
      <c r="R18" s="305"/>
      <c r="S18" s="370"/>
      <c r="T18" s="306"/>
    </row>
    <row r="19" spans="2:20" ht="409.6" customHeight="1" x14ac:dyDescent="0.2">
      <c r="B19" s="389" t="s">
        <v>16</v>
      </c>
      <c r="C19" s="390"/>
      <c r="D19" s="390"/>
      <c r="E19" s="391"/>
      <c r="F19" s="395" t="s">
        <v>628</v>
      </c>
      <c r="G19" s="396"/>
      <c r="H19" s="396"/>
      <c r="I19" s="397"/>
      <c r="J19" s="395" t="s">
        <v>626</v>
      </c>
      <c r="K19" s="396"/>
      <c r="L19" s="396"/>
      <c r="M19" s="396"/>
      <c r="N19" s="397"/>
      <c r="O19" s="301" t="s">
        <v>627</v>
      </c>
      <c r="P19" s="369"/>
      <c r="Q19" s="302"/>
      <c r="R19" s="446"/>
      <c r="S19" s="447"/>
      <c r="T19" s="448"/>
    </row>
    <row r="20" spans="2:20" ht="409.6" customHeight="1" x14ac:dyDescent="0.2">
      <c r="B20" s="413"/>
      <c r="C20" s="414"/>
      <c r="D20" s="414"/>
      <c r="E20" s="415"/>
      <c r="F20" s="410"/>
      <c r="G20" s="411"/>
      <c r="H20" s="411"/>
      <c r="I20" s="412"/>
      <c r="J20" s="410"/>
      <c r="K20" s="411"/>
      <c r="L20" s="411"/>
      <c r="M20" s="411"/>
      <c r="N20" s="412"/>
      <c r="O20" s="303"/>
      <c r="P20" s="445"/>
      <c r="Q20" s="304"/>
      <c r="R20" s="449"/>
      <c r="S20" s="450"/>
      <c r="T20" s="451"/>
    </row>
    <row r="21" spans="2:20" ht="409.6" customHeight="1" x14ac:dyDescent="0.2">
      <c r="B21" s="413"/>
      <c r="C21" s="414"/>
      <c r="D21" s="414"/>
      <c r="E21" s="415"/>
      <c r="F21" s="410"/>
      <c r="G21" s="411"/>
      <c r="H21" s="411"/>
      <c r="I21" s="412"/>
      <c r="J21" s="410"/>
      <c r="K21" s="411"/>
      <c r="L21" s="411"/>
      <c r="M21" s="411"/>
      <c r="N21" s="412"/>
      <c r="O21" s="303"/>
      <c r="P21" s="445"/>
      <c r="Q21" s="304"/>
      <c r="R21" s="449"/>
      <c r="S21" s="450"/>
      <c r="T21" s="451"/>
    </row>
    <row r="22" spans="2:20" ht="200.45" customHeight="1" x14ac:dyDescent="0.2">
      <c r="B22" s="392"/>
      <c r="C22" s="393"/>
      <c r="D22" s="393"/>
      <c r="E22" s="394"/>
      <c r="F22" s="398"/>
      <c r="G22" s="399"/>
      <c r="H22" s="399"/>
      <c r="I22" s="400"/>
      <c r="J22" s="398"/>
      <c r="K22" s="399"/>
      <c r="L22" s="399"/>
      <c r="M22" s="399"/>
      <c r="N22" s="400"/>
      <c r="O22" s="305"/>
      <c r="P22" s="370"/>
      <c r="Q22" s="306"/>
      <c r="R22" s="452"/>
      <c r="S22" s="453"/>
      <c r="T22" s="454"/>
    </row>
    <row r="23" spans="2:20" ht="107.45" customHeight="1" x14ac:dyDescent="0.2">
      <c r="B23" s="389" t="s">
        <v>17</v>
      </c>
      <c r="C23" s="390"/>
      <c r="D23" s="390"/>
      <c r="E23" s="391"/>
      <c r="F23" s="395" t="s">
        <v>636</v>
      </c>
      <c r="G23" s="396"/>
      <c r="H23" s="396"/>
      <c r="I23" s="397"/>
      <c r="J23" s="401" t="s">
        <v>18</v>
      </c>
      <c r="K23" s="402"/>
      <c r="L23" s="402"/>
      <c r="M23" s="402"/>
      <c r="N23" s="403"/>
      <c r="O23" s="395" t="s">
        <v>638</v>
      </c>
      <c r="P23" s="396"/>
      <c r="Q23" s="397"/>
      <c r="R23" s="395" t="s">
        <v>639</v>
      </c>
      <c r="S23" s="396"/>
      <c r="T23" s="397"/>
    </row>
    <row r="24" spans="2:20" ht="409.6" customHeight="1" x14ac:dyDescent="0.2">
      <c r="B24" s="413"/>
      <c r="C24" s="414"/>
      <c r="D24" s="414"/>
      <c r="E24" s="415"/>
      <c r="F24" s="410"/>
      <c r="G24" s="411"/>
      <c r="H24" s="411"/>
      <c r="I24" s="412"/>
      <c r="J24" s="395" t="s">
        <v>637</v>
      </c>
      <c r="K24" s="396"/>
      <c r="L24" s="396"/>
      <c r="M24" s="396"/>
      <c r="N24" s="397"/>
      <c r="O24" s="410"/>
      <c r="P24" s="411"/>
      <c r="Q24" s="412"/>
      <c r="R24" s="410"/>
      <c r="S24" s="411"/>
      <c r="T24" s="412"/>
    </row>
    <row r="25" spans="2:20" ht="409.6" customHeight="1" x14ac:dyDescent="0.2">
      <c r="B25" s="413"/>
      <c r="C25" s="414"/>
      <c r="D25" s="414"/>
      <c r="E25" s="415"/>
      <c r="F25" s="410"/>
      <c r="G25" s="411"/>
      <c r="H25" s="411"/>
      <c r="I25" s="412"/>
      <c r="J25" s="410"/>
      <c r="K25" s="411"/>
      <c r="L25" s="411"/>
      <c r="M25" s="411"/>
      <c r="N25" s="412"/>
      <c r="O25" s="410"/>
      <c r="P25" s="411"/>
      <c r="Q25" s="412"/>
      <c r="R25" s="410"/>
      <c r="S25" s="411"/>
      <c r="T25" s="412"/>
    </row>
    <row r="26" spans="2:20" ht="409.6" customHeight="1" x14ac:dyDescent="0.2">
      <c r="B26" s="413"/>
      <c r="C26" s="414"/>
      <c r="D26" s="414"/>
      <c r="E26" s="415"/>
      <c r="F26" s="410"/>
      <c r="G26" s="411"/>
      <c r="H26" s="411"/>
      <c r="I26" s="412"/>
      <c r="J26" s="410"/>
      <c r="K26" s="411"/>
      <c r="L26" s="411"/>
      <c r="M26" s="411"/>
      <c r="N26" s="412"/>
      <c r="O26" s="410"/>
      <c r="P26" s="411"/>
      <c r="Q26" s="412"/>
      <c r="R26" s="410"/>
      <c r="S26" s="411"/>
      <c r="T26" s="412"/>
    </row>
    <row r="27" spans="2:20" ht="144" customHeight="1" x14ac:dyDescent="0.2">
      <c r="B27" s="392"/>
      <c r="C27" s="393"/>
      <c r="D27" s="393"/>
      <c r="E27" s="394"/>
      <c r="F27" s="398"/>
      <c r="G27" s="399"/>
      <c r="H27" s="399"/>
      <c r="I27" s="400"/>
      <c r="J27" s="398"/>
      <c r="K27" s="399"/>
      <c r="L27" s="399"/>
      <c r="M27" s="399"/>
      <c r="N27" s="400"/>
      <c r="O27" s="398"/>
      <c r="P27" s="399"/>
      <c r="Q27" s="400"/>
      <c r="R27" s="398"/>
      <c r="S27" s="399"/>
      <c r="T27" s="400"/>
    </row>
    <row r="28" spans="2:20" ht="82.5" customHeight="1" x14ac:dyDescent="0.2">
      <c r="B28" s="328" t="s">
        <v>19</v>
      </c>
      <c r="C28" s="328"/>
      <c r="D28" s="328"/>
      <c r="E28" s="328"/>
      <c r="F28" s="401" t="s">
        <v>640</v>
      </c>
      <c r="G28" s="402"/>
      <c r="H28" s="402"/>
      <c r="I28" s="403"/>
      <c r="J28" s="455" t="s">
        <v>122</v>
      </c>
      <c r="K28" s="455"/>
      <c r="L28" s="455"/>
      <c r="M28" s="455"/>
      <c r="N28" s="455"/>
      <c r="O28" s="401" t="s">
        <v>123</v>
      </c>
      <c r="P28" s="402"/>
      <c r="Q28" s="403"/>
      <c r="R28" s="440"/>
      <c r="S28" s="438"/>
      <c r="T28" s="439"/>
    </row>
    <row r="29" spans="2:20" ht="133.9" customHeight="1" x14ac:dyDescent="0.2">
      <c r="B29" s="328" t="s">
        <v>20</v>
      </c>
      <c r="C29" s="328"/>
      <c r="D29" s="328"/>
      <c r="E29" s="328"/>
      <c r="F29" s="395" t="s">
        <v>642</v>
      </c>
      <c r="G29" s="396"/>
      <c r="H29" s="396"/>
      <c r="I29" s="397"/>
      <c r="J29" s="401" t="s">
        <v>643</v>
      </c>
      <c r="K29" s="402"/>
      <c r="L29" s="402"/>
      <c r="M29" s="402"/>
      <c r="N29" s="403"/>
      <c r="O29" s="401" t="s">
        <v>641</v>
      </c>
      <c r="P29" s="402"/>
      <c r="Q29" s="402"/>
      <c r="R29" s="284" t="s">
        <v>748</v>
      </c>
      <c r="S29" s="438"/>
      <c r="T29" s="439"/>
    </row>
    <row r="30" spans="2:20" ht="237.6" customHeight="1" x14ac:dyDescent="0.2">
      <c r="B30" s="328" t="s">
        <v>21</v>
      </c>
      <c r="C30" s="328"/>
      <c r="D30" s="328"/>
      <c r="E30" s="328"/>
      <c r="F30" s="440"/>
      <c r="G30" s="438"/>
      <c r="H30" s="438"/>
      <c r="I30" s="439"/>
      <c r="J30" s="441"/>
      <c r="K30" s="441"/>
      <c r="L30" s="441"/>
      <c r="M30" s="441"/>
      <c r="N30" s="441"/>
      <c r="O30" s="401" t="s">
        <v>644</v>
      </c>
      <c r="P30" s="402"/>
      <c r="Q30" s="403"/>
      <c r="R30" s="440"/>
      <c r="S30" s="438"/>
      <c r="T30" s="439"/>
    </row>
    <row r="31" spans="2:20" ht="409.6" customHeight="1" x14ac:dyDescent="0.2">
      <c r="B31" s="389" t="s">
        <v>22</v>
      </c>
      <c r="C31" s="390"/>
      <c r="D31" s="390"/>
      <c r="E31" s="391"/>
      <c r="F31" s="395" t="s">
        <v>530</v>
      </c>
      <c r="G31" s="396"/>
      <c r="H31" s="396"/>
      <c r="I31" s="397"/>
      <c r="J31" s="395" t="s">
        <v>645</v>
      </c>
      <c r="K31" s="396"/>
      <c r="L31" s="396"/>
      <c r="M31" s="396"/>
      <c r="N31" s="397"/>
      <c r="O31" s="395" t="s">
        <v>125</v>
      </c>
      <c r="P31" s="396"/>
      <c r="Q31" s="397"/>
      <c r="R31" s="395" t="s">
        <v>124</v>
      </c>
      <c r="S31" s="396"/>
      <c r="T31" s="397"/>
    </row>
    <row r="32" spans="2:20" ht="15" customHeight="1" x14ac:dyDescent="0.2">
      <c r="B32" s="392"/>
      <c r="C32" s="393"/>
      <c r="D32" s="393"/>
      <c r="E32" s="394"/>
      <c r="F32" s="398"/>
      <c r="G32" s="399"/>
      <c r="H32" s="399"/>
      <c r="I32" s="400"/>
      <c r="J32" s="398"/>
      <c r="K32" s="399"/>
      <c r="L32" s="399"/>
      <c r="M32" s="399"/>
      <c r="N32" s="400"/>
      <c r="O32" s="398"/>
      <c r="P32" s="399"/>
      <c r="Q32" s="400"/>
      <c r="R32" s="398"/>
      <c r="S32" s="399"/>
      <c r="T32" s="400"/>
    </row>
    <row r="33" spans="2:20" ht="409.15" customHeight="1" x14ac:dyDescent="0.2">
      <c r="B33" s="389" t="s">
        <v>23</v>
      </c>
      <c r="C33" s="390"/>
      <c r="D33" s="390"/>
      <c r="E33" s="391"/>
      <c r="F33" s="395" t="s">
        <v>646</v>
      </c>
      <c r="G33" s="396"/>
      <c r="H33" s="396"/>
      <c r="I33" s="397"/>
      <c r="J33" s="301" t="s">
        <v>647</v>
      </c>
      <c r="K33" s="369"/>
      <c r="L33" s="369"/>
      <c r="M33" s="369"/>
      <c r="N33" s="302"/>
      <c r="O33" s="301" t="s">
        <v>648</v>
      </c>
      <c r="P33" s="369"/>
      <c r="Q33" s="302"/>
      <c r="R33" s="301"/>
      <c r="S33" s="369"/>
      <c r="T33" s="302"/>
    </row>
    <row r="34" spans="2:20" ht="79.900000000000006" customHeight="1" x14ac:dyDescent="0.2">
      <c r="B34" s="392"/>
      <c r="C34" s="393"/>
      <c r="D34" s="393"/>
      <c r="E34" s="394"/>
      <c r="F34" s="398"/>
      <c r="G34" s="399"/>
      <c r="H34" s="399"/>
      <c r="I34" s="400"/>
      <c r="J34" s="305"/>
      <c r="K34" s="370"/>
      <c r="L34" s="370"/>
      <c r="M34" s="370"/>
      <c r="N34" s="306"/>
      <c r="O34" s="305"/>
      <c r="P34" s="370"/>
      <c r="Q34" s="306"/>
      <c r="R34" s="305"/>
      <c r="S34" s="370"/>
      <c r="T34" s="306"/>
    </row>
    <row r="35" spans="2:20" ht="409.6" customHeight="1" x14ac:dyDescent="0.2">
      <c r="B35" s="328" t="s">
        <v>24</v>
      </c>
      <c r="C35" s="328"/>
      <c r="D35" s="328"/>
      <c r="E35" s="328"/>
      <c r="F35" s="257"/>
      <c r="G35" s="257"/>
      <c r="H35" s="257"/>
      <c r="I35" s="257"/>
      <c r="J35" s="257" t="s">
        <v>126</v>
      </c>
      <c r="K35" s="257"/>
      <c r="L35" s="257"/>
      <c r="M35" s="257"/>
      <c r="N35" s="257"/>
      <c r="O35" s="386" t="s">
        <v>749</v>
      </c>
      <c r="P35" s="386"/>
      <c r="Q35" s="386"/>
      <c r="R35" s="257"/>
      <c r="S35" s="257"/>
      <c r="T35" s="257"/>
    </row>
    <row r="36" spans="2:20" ht="206.45" customHeight="1" x14ac:dyDescent="0.2">
      <c r="B36" s="328"/>
      <c r="C36" s="328"/>
      <c r="D36" s="328"/>
      <c r="E36" s="328"/>
      <c r="F36" s="257"/>
      <c r="G36" s="257"/>
      <c r="H36" s="257"/>
      <c r="I36" s="257"/>
      <c r="J36" s="257"/>
      <c r="K36" s="257"/>
      <c r="L36" s="257"/>
      <c r="M36" s="257"/>
      <c r="N36" s="257"/>
      <c r="O36" s="386"/>
      <c r="P36" s="386"/>
      <c r="Q36" s="386"/>
      <c r="R36" s="257"/>
      <c r="S36" s="257"/>
      <c r="T36" s="257"/>
    </row>
    <row r="37" spans="2:20" ht="30" customHeight="1" x14ac:dyDescent="0.2">
      <c r="B37" s="434" t="s">
        <v>111</v>
      </c>
      <c r="C37" s="435"/>
      <c r="D37" s="435"/>
      <c r="E37" s="435"/>
      <c r="F37" s="435"/>
      <c r="G37" s="435"/>
      <c r="H37" s="435"/>
      <c r="I37" s="435"/>
      <c r="J37" s="435"/>
      <c r="K37" s="435"/>
      <c r="L37" s="435"/>
      <c r="M37" s="435"/>
      <c r="N37" s="435"/>
      <c r="O37" s="435"/>
      <c r="P37" s="435"/>
      <c r="Q37" s="435"/>
      <c r="R37" s="435"/>
      <c r="S37" s="435"/>
      <c r="T37" s="436"/>
    </row>
    <row r="38" spans="2:20" ht="22.5" customHeight="1" x14ac:dyDescent="0.2">
      <c r="B38" s="227" t="s">
        <v>25</v>
      </c>
      <c r="C38" s="362"/>
      <c r="D38" s="362"/>
      <c r="E38" s="362"/>
      <c r="F38" s="362"/>
      <c r="G38" s="362"/>
      <c r="H38" s="228"/>
      <c r="I38" s="227" t="s">
        <v>26</v>
      </c>
      <c r="J38" s="228"/>
      <c r="K38" s="227" t="s">
        <v>4</v>
      </c>
      <c r="L38" s="228"/>
      <c r="M38" s="227" t="s">
        <v>27</v>
      </c>
      <c r="N38" s="362"/>
      <c r="O38" s="362"/>
      <c r="P38" s="362"/>
      <c r="Q38" s="362"/>
      <c r="R38" s="228"/>
      <c r="S38" s="227" t="s">
        <v>4</v>
      </c>
      <c r="T38" s="228"/>
    </row>
    <row r="39" spans="2:20" ht="30.75" customHeight="1" x14ac:dyDescent="0.2">
      <c r="B39" s="437" t="s">
        <v>751</v>
      </c>
      <c r="C39" s="437"/>
      <c r="D39" s="437"/>
      <c r="E39" s="437"/>
      <c r="F39" s="437"/>
      <c r="G39" s="437"/>
      <c r="H39" s="437"/>
      <c r="I39" s="257" t="s">
        <v>752</v>
      </c>
      <c r="J39" s="257"/>
      <c r="K39" s="1063">
        <v>43782</v>
      </c>
      <c r="L39" s="1063"/>
      <c r="M39" s="257" t="s">
        <v>750</v>
      </c>
      <c r="N39" s="257"/>
      <c r="O39" s="257"/>
      <c r="P39" s="257"/>
      <c r="Q39" s="257"/>
      <c r="R39" s="257"/>
      <c r="S39" s="195"/>
      <c r="T39" s="196"/>
    </row>
    <row r="40" spans="2:20" ht="30.75" customHeight="1" x14ac:dyDescent="0.2">
      <c r="B40" s="437" t="s">
        <v>1121</v>
      </c>
      <c r="C40" s="437"/>
      <c r="D40" s="437"/>
      <c r="E40" s="437"/>
      <c r="F40" s="437"/>
      <c r="G40" s="437"/>
      <c r="H40" s="437"/>
      <c r="I40" s="257" t="s">
        <v>1122</v>
      </c>
      <c r="J40" s="257"/>
      <c r="K40" s="1063">
        <v>43951</v>
      </c>
      <c r="L40" s="1063"/>
      <c r="M40" s="257" t="s">
        <v>750</v>
      </c>
      <c r="N40" s="257"/>
      <c r="O40" s="257"/>
      <c r="P40" s="257"/>
      <c r="Q40" s="257"/>
      <c r="R40" s="257"/>
      <c r="S40" s="195"/>
      <c r="T40" s="196"/>
    </row>
    <row r="41" spans="2:20" ht="30.75" customHeight="1" x14ac:dyDescent="0.2">
      <c r="B41" s="437" t="s">
        <v>1123</v>
      </c>
      <c r="C41" s="437"/>
      <c r="D41" s="437"/>
      <c r="E41" s="437"/>
      <c r="F41" s="437"/>
      <c r="G41" s="437"/>
      <c r="H41" s="437"/>
      <c r="I41" s="257" t="s">
        <v>1125</v>
      </c>
      <c r="J41" s="257"/>
      <c r="K41" s="1063">
        <v>43949</v>
      </c>
      <c r="L41" s="1063"/>
      <c r="M41" s="257" t="s">
        <v>750</v>
      </c>
      <c r="N41" s="257"/>
      <c r="O41" s="257"/>
      <c r="P41" s="257"/>
      <c r="Q41" s="257"/>
      <c r="R41" s="257"/>
      <c r="S41" s="195"/>
      <c r="T41" s="196"/>
    </row>
    <row r="42" spans="2:20" ht="30.75" customHeight="1" x14ac:dyDescent="0.2">
      <c r="B42" s="437" t="s">
        <v>1124</v>
      </c>
      <c r="C42" s="437"/>
      <c r="D42" s="437"/>
      <c r="E42" s="437"/>
      <c r="F42" s="437"/>
      <c r="G42" s="437"/>
      <c r="H42" s="437"/>
      <c r="I42" s="257" t="s">
        <v>1126</v>
      </c>
      <c r="J42" s="257"/>
      <c r="K42" s="1063">
        <v>43949</v>
      </c>
      <c r="L42" s="1063"/>
      <c r="M42" s="257" t="s">
        <v>750</v>
      </c>
      <c r="N42" s="257"/>
      <c r="O42" s="257"/>
      <c r="P42" s="257"/>
      <c r="Q42" s="257"/>
      <c r="R42" s="257"/>
      <c r="S42" s="195"/>
      <c r="T42" s="196"/>
    </row>
    <row r="43" spans="2:20" ht="30.75" customHeight="1" x14ac:dyDescent="0.2">
      <c r="B43" s="437" t="s">
        <v>1127</v>
      </c>
      <c r="C43" s="437"/>
      <c r="D43" s="437"/>
      <c r="E43" s="437"/>
      <c r="F43" s="437"/>
      <c r="G43" s="437"/>
      <c r="H43" s="437"/>
      <c r="I43" s="257" t="s">
        <v>1128</v>
      </c>
      <c r="J43" s="257"/>
      <c r="K43" s="1063">
        <v>43949</v>
      </c>
      <c r="L43" s="1063"/>
      <c r="M43" s="257" t="s">
        <v>750</v>
      </c>
      <c r="N43" s="257"/>
      <c r="O43" s="257"/>
      <c r="P43" s="257"/>
      <c r="Q43" s="257"/>
      <c r="R43" s="257"/>
      <c r="S43" s="195"/>
      <c r="T43" s="196"/>
    </row>
    <row r="44" spans="2:20" ht="45.75" customHeight="1" x14ac:dyDescent="0.2">
      <c r="B44" s="437" t="s">
        <v>1118</v>
      </c>
      <c r="C44" s="437"/>
      <c r="D44" s="437"/>
      <c r="E44" s="437"/>
      <c r="F44" s="437"/>
      <c r="G44" s="437"/>
      <c r="H44" s="437"/>
      <c r="I44" s="257" t="s">
        <v>1119</v>
      </c>
      <c r="J44" s="257"/>
      <c r="K44" s="1063" t="s">
        <v>1120</v>
      </c>
      <c r="L44" s="257"/>
      <c r="M44" s="257" t="s">
        <v>750</v>
      </c>
      <c r="N44" s="257"/>
      <c r="O44" s="257"/>
      <c r="P44" s="257"/>
      <c r="Q44" s="257"/>
      <c r="R44" s="257"/>
      <c r="S44" s="195"/>
      <c r="T44" s="196"/>
    </row>
    <row r="45" spans="2:20" ht="55.5" customHeight="1" x14ac:dyDescent="0.2">
      <c r="B45" s="431" t="s">
        <v>28</v>
      </c>
      <c r="C45" s="432"/>
      <c r="D45" s="432"/>
      <c r="E45" s="432"/>
      <c r="F45" s="432"/>
      <c r="G45" s="432"/>
      <c r="H45" s="432"/>
      <c r="I45" s="432"/>
      <c r="J45" s="432"/>
      <c r="K45" s="432"/>
      <c r="L45" s="432"/>
      <c r="M45" s="432"/>
      <c r="N45" s="432"/>
      <c r="O45" s="432"/>
      <c r="P45" s="432"/>
      <c r="Q45" s="432"/>
      <c r="R45" s="432"/>
      <c r="S45" s="432"/>
      <c r="T45" s="433"/>
    </row>
    <row r="46" spans="2:20" ht="14.25" customHeight="1" x14ac:dyDescent="0.2">
      <c r="B46" s="64"/>
      <c r="C46" s="65"/>
      <c r="D46" s="65"/>
      <c r="E46" s="65"/>
      <c r="F46" s="65"/>
      <c r="G46" s="65"/>
      <c r="H46" s="65"/>
      <c r="I46" s="65"/>
      <c r="J46" s="65"/>
      <c r="K46" s="65"/>
      <c r="L46" s="65"/>
      <c r="M46" s="65"/>
      <c r="N46" s="65"/>
      <c r="O46" s="65"/>
      <c r="P46" s="65"/>
      <c r="Q46" s="65"/>
      <c r="R46" s="65"/>
      <c r="S46" s="65"/>
      <c r="T46" s="66"/>
    </row>
    <row r="47" spans="2:20" ht="22.5" customHeight="1" x14ac:dyDescent="0.2">
      <c r="B47" s="419" t="s">
        <v>29</v>
      </c>
      <c r="C47" s="419"/>
      <c r="D47" s="419"/>
      <c r="E47" s="419"/>
      <c r="F47" s="419"/>
      <c r="G47" s="419"/>
      <c r="H47" s="419"/>
      <c r="I47" s="419"/>
      <c r="J47" s="419"/>
      <c r="K47" s="419"/>
      <c r="L47" s="419"/>
      <c r="M47" s="419"/>
      <c r="N47" s="419"/>
      <c r="O47" s="419"/>
      <c r="P47" s="419"/>
      <c r="Q47" s="419"/>
      <c r="R47" s="419"/>
      <c r="S47" s="419"/>
      <c r="T47" s="419"/>
    </row>
    <row r="48" spans="2:20" customFormat="1" ht="25.5" customHeight="1" x14ac:dyDescent="0.25">
      <c r="B48" s="333" t="s">
        <v>130</v>
      </c>
      <c r="C48" s="334"/>
      <c r="D48" s="334"/>
      <c r="E48" s="334"/>
      <c r="F48" s="334"/>
      <c r="G48" s="334"/>
      <c r="H48" s="334"/>
      <c r="I48" s="334"/>
      <c r="J48" s="334"/>
      <c r="K48" s="334"/>
      <c r="L48" s="334"/>
      <c r="M48" s="334"/>
      <c r="N48" s="334"/>
      <c r="O48" s="334"/>
      <c r="P48" s="334"/>
      <c r="Q48" s="334"/>
      <c r="R48" s="334"/>
      <c r="S48" s="334"/>
      <c r="T48" s="335"/>
    </row>
    <row r="49" spans="2:20" customFormat="1" ht="34.5" customHeight="1" x14ac:dyDescent="0.25">
      <c r="B49" s="74" t="s">
        <v>30</v>
      </c>
      <c r="C49" s="333" t="s">
        <v>131</v>
      </c>
      <c r="D49" s="335"/>
      <c r="E49" s="333" t="s">
        <v>531</v>
      </c>
      <c r="F49" s="334"/>
      <c r="G49" s="334"/>
      <c r="H49" s="335"/>
      <c r="I49" s="333" t="s">
        <v>31</v>
      </c>
      <c r="J49" s="334"/>
      <c r="K49" s="334"/>
      <c r="L49" s="334"/>
      <c r="M49" s="334"/>
      <c r="N49" s="334"/>
      <c r="O49" s="334"/>
      <c r="P49" s="334"/>
      <c r="Q49" s="334"/>
      <c r="R49" s="335"/>
      <c r="S49" s="333" t="s">
        <v>32</v>
      </c>
      <c r="T49" s="335"/>
    </row>
    <row r="50" spans="2:20" customFormat="1" ht="408.6" customHeight="1" x14ac:dyDescent="0.25">
      <c r="B50" s="363" t="s">
        <v>33</v>
      </c>
      <c r="C50" s="301" t="s">
        <v>127</v>
      </c>
      <c r="D50" s="302"/>
      <c r="E50" s="301" t="s">
        <v>532</v>
      </c>
      <c r="F50" s="369"/>
      <c r="G50" s="369"/>
      <c r="H50" s="302"/>
      <c r="I50" s="372" t="s">
        <v>665</v>
      </c>
      <c r="J50" s="373"/>
      <c r="K50" s="373"/>
      <c r="L50" s="373"/>
      <c r="M50" s="373"/>
      <c r="N50" s="373"/>
      <c r="O50" s="373"/>
      <c r="P50" s="373"/>
      <c r="Q50" s="373"/>
      <c r="R50" s="374"/>
      <c r="S50" s="358">
        <v>1</v>
      </c>
      <c r="T50" s="359"/>
    </row>
    <row r="51" spans="2:20" s="106" customFormat="1" ht="344.45" customHeight="1" x14ac:dyDescent="0.25">
      <c r="B51" s="364"/>
      <c r="C51" s="303"/>
      <c r="D51" s="304"/>
      <c r="E51" s="303"/>
      <c r="F51" s="371"/>
      <c r="G51" s="371"/>
      <c r="H51" s="304"/>
      <c r="I51" s="375"/>
      <c r="J51" s="376"/>
      <c r="K51" s="376"/>
      <c r="L51" s="376"/>
      <c r="M51" s="376"/>
      <c r="N51" s="376"/>
      <c r="O51" s="376"/>
      <c r="P51" s="376"/>
      <c r="Q51" s="376"/>
      <c r="R51" s="377"/>
      <c r="S51" s="381"/>
      <c r="T51" s="382"/>
    </row>
    <row r="52" spans="2:20" s="106" customFormat="1" ht="162" customHeight="1" x14ac:dyDescent="0.25">
      <c r="B52" s="364"/>
      <c r="C52" s="303"/>
      <c r="D52" s="304"/>
      <c r="E52" s="305"/>
      <c r="F52" s="370"/>
      <c r="G52" s="370"/>
      <c r="H52" s="306"/>
      <c r="I52" s="378"/>
      <c r="J52" s="379"/>
      <c r="K52" s="379"/>
      <c r="L52" s="379"/>
      <c r="M52" s="379"/>
      <c r="N52" s="379"/>
      <c r="O52" s="379"/>
      <c r="P52" s="379"/>
      <c r="Q52" s="379"/>
      <c r="R52" s="380"/>
      <c r="S52" s="360"/>
      <c r="T52" s="361"/>
    </row>
    <row r="53" spans="2:20" customFormat="1" ht="69.599999999999994" customHeight="1" x14ac:dyDescent="0.25">
      <c r="B53" s="364"/>
      <c r="C53" s="303"/>
      <c r="D53" s="304"/>
      <c r="E53" s="250" t="s">
        <v>533</v>
      </c>
      <c r="F53" s="251"/>
      <c r="G53" s="251"/>
      <c r="H53" s="252"/>
      <c r="I53" s="292" t="s">
        <v>498</v>
      </c>
      <c r="J53" s="293"/>
      <c r="K53" s="293"/>
      <c r="L53" s="293"/>
      <c r="M53" s="293"/>
      <c r="N53" s="293"/>
      <c r="O53" s="293"/>
      <c r="P53" s="293"/>
      <c r="Q53" s="293"/>
      <c r="R53" s="294"/>
      <c r="S53" s="290">
        <v>1</v>
      </c>
      <c r="T53" s="291"/>
    </row>
    <row r="54" spans="2:20" customFormat="1" ht="78" customHeight="1" x14ac:dyDescent="0.25">
      <c r="B54" s="364"/>
      <c r="C54" s="303"/>
      <c r="D54" s="371"/>
      <c r="E54" s="257" t="s">
        <v>534</v>
      </c>
      <c r="F54" s="257"/>
      <c r="G54" s="257"/>
      <c r="H54" s="257"/>
      <c r="I54" s="387" t="s">
        <v>597</v>
      </c>
      <c r="J54" s="387"/>
      <c r="K54" s="387"/>
      <c r="L54" s="387"/>
      <c r="M54" s="387"/>
      <c r="N54" s="387"/>
      <c r="O54" s="387"/>
      <c r="P54" s="387"/>
      <c r="Q54" s="387"/>
      <c r="R54" s="387"/>
      <c r="S54" s="388">
        <v>1</v>
      </c>
      <c r="T54" s="388"/>
    </row>
    <row r="55" spans="2:20" s="106" customFormat="1" ht="227.45" customHeight="1" x14ac:dyDescent="0.25">
      <c r="B55" s="364"/>
      <c r="C55" s="303"/>
      <c r="D55" s="371"/>
      <c r="E55" s="619" t="s">
        <v>651</v>
      </c>
      <c r="F55" s="619"/>
      <c r="G55" s="619"/>
      <c r="H55" s="619"/>
      <c r="I55" s="456" t="s">
        <v>666</v>
      </c>
      <c r="J55" s="456"/>
      <c r="K55" s="456"/>
      <c r="L55" s="456"/>
      <c r="M55" s="456"/>
      <c r="N55" s="456"/>
      <c r="O55" s="456"/>
      <c r="P55" s="456"/>
      <c r="Q55" s="456"/>
      <c r="R55" s="456"/>
      <c r="S55" s="457">
        <v>0.6</v>
      </c>
      <c r="T55" s="458"/>
    </row>
    <row r="56" spans="2:20" customFormat="1" ht="51.6" customHeight="1" x14ac:dyDescent="0.25">
      <c r="B56" s="364"/>
      <c r="C56" s="303"/>
      <c r="D56" s="371"/>
      <c r="E56" s="257" t="s">
        <v>535</v>
      </c>
      <c r="F56" s="257"/>
      <c r="G56" s="257"/>
      <c r="H56" s="257"/>
      <c r="I56" s="387" t="s">
        <v>421</v>
      </c>
      <c r="J56" s="387"/>
      <c r="K56" s="387"/>
      <c r="L56" s="387"/>
      <c r="M56" s="387"/>
      <c r="N56" s="387"/>
      <c r="O56" s="387"/>
      <c r="P56" s="387"/>
      <c r="Q56" s="387"/>
      <c r="R56" s="387"/>
      <c r="S56" s="388">
        <v>1</v>
      </c>
      <c r="T56" s="388"/>
    </row>
    <row r="57" spans="2:20" customFormat="1" ht="73.900000000000006" customHeight="1" x14ac:dyDescent="0.25">
      <c r="B57" s="364"/>
      <c r="C57" s="303"/>
      <c r="D57" s="304"/>
      <c r="E57" s="250" t="s">
        <v>536</v>
      </c>
      <c r="F57" s="251"/>
      <c r="G57" s="251"/>
      <c r="H57" s="252"/>
      <c r="I57" s="292" t="s">
        <v>512</v>
      </c>
      <c r="J57" s="293"/>
      <c r="K57" s="293"/>
      <c r="L57" s="293"/>
      <c r="M57" s="293"/>
      <c r="N57" s="293"/>
      <c r="O57" s="293"/>
      <c r="P57" s="293"/>
      <c r="Q57" s="293"/>
      <c r="R57" s="294"/>
      <c r="S57" s="290">
        <v>1</v>
      </c>
      <c r="T57" s="291"/>
    </row>
    <row r="58" spans="2:20" customFormat="1" ht="76.150000000000006" customHeight="1" x14ac:dyDescent="0.25">
      <c r="B58" s="364"/>
      <c r="C58" s="303"/>
      <c r="D58" s="304"/>
      <c r="E58" s="250" t="s">
        <v>537</v>
      </c>
      <c r="F58" s="251"/>
      <c r="G58" s="251"/>
      <c r="H58" s="252"/>
      <c r="I58" s="292" t="s">
        <v>128</v>
      </c>
      <c r="J58" s="293"/>
      <c r="K58" s="293"/>
      <c r="L58" s="293"/>
      <c r="M58" s="293"/>
      <c r="N58" s="293"/>
      <c r="O58" s="293"/>
      <c r="P58" s="293"/>
      <c r="Q58" s="293"/>
      <c r="R58" s="294"/>
      <c r="S58" s="290">
        <v>1</v>
      </c>
      <c r="T58" s="291"/>
    </row>
    <row r="59" spans="2:20" customFormat="1" ht="101.45" customHeight="1" x14ac:dyDescent="0.25">
      <c r="B59" s="364"/>
      <c r="C59" s="303"/>
      <c r="D59" s="304"/>
      <c r="E59" s="250" t="s">
        <v>538</v>
      </c>
      <c r="F59" s="251"/>
      <c r="G59" s="251"/>
      <c r="H59" s="252"/>
      <c r="I59" s="292" t="s">
        <v>652</v>
      </c>
      <c r="J59" s="293"/>
      <c r="K59" s="293"/>
      <c r="L59" s="293"/>
      <c r="M59" s="293"/>
      <c r="N59" s="293"/>
      <c r="O59" s="293"/>
      <c r="P59" s="293"/>
      <c r="Q59" s="293"/>
      <c r="R59" s="294"/>
      <c r="S59" s="290">
        <v>1</v>
      </c>
      <c r="T59" s="291"/>
    </row>
    <row r="60" spans="2:20" customFormat="1" ht="44.45" customHeight="1" x14ac:dyDescent="0.25">
      <c r="B60" s="364"/>
      <c r="C60" s="303"/>
      <c r="D60" s="304"/>
      <c r="E60" s="250" t="s">
        <v>539</v>
      </c>
      <c r="F60" s="251"/>
      <c r="G60" s="251"/>
      <c r="H60" s="252"/>
      <c r="I60" s="292" t="s">
        <v>112</v>
      </c>
      <c r="J60" s="293"/>
      <c r="K60" s="293"/>
      <c r="L60" s="293"/>
      <c r="M60" s="293"/>
      <c r="N60" s="293"/>
      <c r="O60" s="293"/>
      <c r="P60" s="293"/>
      <c r="Q60" s="293"/>
      <c r="R60" s="294"/>
      <c r="S60" s="290">
        <v>1</v>
      </c>
      <c r="T60" s="291"/>
    </row>
    <row r="61" spans="2:20" customFormat="1" ht="55.9" customHeight="1" x14ac:dyDescent="0.25">
      <c r="B61" s="364"/>
      <c r="C61" s="303"/>
      <c r="D61" s="304"/>
      <c r="E61" s="250" t="s">
        <v>540</v>
      </c>
      <c r="F61" s="251"/>
      <c r="G61" s="251"/>
      <c r="H61" s="252"/>
      <c r="I61" s="292" t="s">
        <v>442</v>
      </c>
      <c r="J61" s="293"/>
      <c r="K61" s="293"/>
      <c r="L61" s="293"/>
      <c r="M61" s="293"/>
      <c r="N61" s="293"/>
      <c r="O61" s="293"/>
      <c r="P61" s="293"/>
      <c r="Q61" s="293"/>
      <c r="R61" s="294"/>
      <c r="S61" s="290">
        <v>1</v>
      </c>
      <c r="T61" s="291"/>
    </row>
    <row r="62" spans="2:20" customFormat="1" ht="79.900000000000006" customHeight="1" x14ac:dyDescent="0.25">
      <c r="B62" s="365"/>
      <c r="C62" s="305"/>
      <c r="D62" s="306"/>
      <c r="E62" s="250" t="s">
        <v>541</v>
      </c>
      <c r="F62" s="251"/>
      <c r="G62" s="251"/>
      <c r="H62" s="252"/>
      <c r="I62" s="292" t="s">
        <v>513</v>
      </c>
      <c r="J62" s="293"/>
      <c r="K62" s="293"/>
      <c r="L62" s="293"/>
      <c r="M62" s="293"/>
      <c r="N62" s="293"/>
      <c r="O62" s="293"/>
      <c r="P62" s="293"/>
      <c r="Q62" s="293"/>
      <c r="R62" s="294"/>
      <c r="S62" s="290">
        <v>1</v>
      </c>
      <c r="T62" s="291"/>
    </row>
    <row r="63" spans="2:20" customFormat="1" ht="409.15" customHeight="1" x14ac:dyDescent="0.25">
      <c r="B63" s="336" t="s">
        <v>34</v>
      </c>
      <c r="C63" s="301" t="s">
        <v>35</v>
      </c>
      <c r="D63" s="302"/>
      <c r="E63" s="301" t="s">
        <v>532</v>
      </c>
      <c r="F63" s="369"/>
      <c r="G63" s="369"/>
      <c r="H63" s="302"/>
      <c r="I63" s="372" t="s">
        <v>667</v>
      </c>
      <c r="J63" s="373"/>
      <c r="K63" s="373"/>
      <c r="L63" s="373"/>
      <c r="M63" s="373"/>
      <c r="N63" s="373"/>
      <c r="O63" s="373"/>
      <c r="P63" s="373"/>
      <c r="Q63" s="373"/>
      <c r="R63" s="374"/>
      <c r="S63" s="290">
        <v>1</v>
      </c>
      <c r="T63" s="291"/>
    </row>
    <row r="64" spans="2:20" s="106" customFormat="1" ht="211.15" customHeight="1" x14ac:dyDescent="0.25">
      <c r="B64" s="337"/>
      <c r="C64" s="303"/>
      <c r="D64" s="304"/>
      <c r="E64" s="305"/>
      <c r="F64" s="370"/>
      <c r="G64" s="370"/>
      <c r="H64" s="306"/>
      <c r="I64" s="378"/>
      <c r="J64" s="379"/>
      <c r="K64" s="379"/>
      <c r="L64" s="379"/>
      <c r="M64" s="379"/>
      <c r="N64" s="379"/>
      <c r="O64" s="379"/>
      <c r="P64" s="379"/>
      <c r="Q64" s="379"/>
      <c r="R64" s="380"/>
      <c r="S64" s="129"/>
      <c r="T64" s="130"/>
    </row>
    <row r="65" spans="2:23" customFormat="1" ht="111" customHeight="1" x14ac:dyDescent="0.25">
      <c r="B65" s="337"/>
      <c r="C65" s="303"/>
      <c r="D65" s="304"/>
      <c r="E65" s="250" t="s">
        <v>542</v>
      </c>
      <c r="F65" s="251"/>
      <c r="G65" s="251"/>
      <c r="H65" s="252"/>
      <c r="I65" s="292" t="s">
        <v>598</v>
      </c>
      <c r="J65" s="293"/>
      <c r="K65" s="293"/>
      <c r="L65" s="293"/>
      <c r="M65" s="293"/>
      <c r="N65" s="293"/>
      <c r="O65" s="293"/>
      <c r="P65" s="293"/>
      <c r="Q65" s="293"/>
      <c r="R65" s="294"/>
      <c r="S65" s="290">
        <v>1</v>
      </c>
      <c r="T65" s="291"/>
      <c r="W65" s="127"/>
    </row>
    <row r="66" spans="2:23" customFormat="1" ht="97.9" customHeight="1" x14ac:dyDescent="0.25">
      <c r="B66" s="337"/>
      <c r="C66" s="303"/>
      <c r="D66" s="304"/>
      <c r="E66" s="250" t="s">
        <v>543</v>
      </c>
      <c r="F66" s="251"/>
      <c r="G66" s="251"/>
      <c r="H66" s="252"/>
      <c r="I66" s="292" t="s">
        <v>653</v>
      </c>
      <c r="J66" s="293"/>
      <c r="K66" s="293"/>
      <c r="L66" s="293"/>
      <c r="M66" s="293"/>
      <c r="N66" s="293"/>
      <c r="O66" s="293"/>
      <c r="P66" s="293"/>
      <c r="Q66" s="293"/>
      <c r="R66" s="294"/>
      <c r="S66" s="290">
        <v>1</v>
      </c>
      <c r="T66" s="291"/>
    </row>
    <row r="67" spans="2:23" customFormat="1" ht="67.5" customHeight="1" x14ac:dyDescent="0.25">
      <c r="B67" s="337"/>
      <c r="C67" s="303"/>
      <c r="D67" s="304"/>
      <c r="E67" s="250" t="s">
        <v>544</v>
      </c>
      <c r="F67" s="251"/>
      <c r="G67" s="251"/>
      <c r="H67" s="252"/>
      <c r="I67" s="292" t="s">
        <v>602</v>
      </c>
      <c r="J67" s="293"/>
      <c r="K67" s="293"/>
      <c r="L67" s="293"/>
      <c r="M67" s="293"/>
      <c r="N67" s="293"/>
      <c r="O67" s="293"/>
      <c r="P67" s="293"/>
      <c r="Q67" s="293"/>
      <c r="R67" s="294"/>
      <c r="S67" s="290">
        <v>1</v>
      </c>
      <c r="T67" s="291"/>
    </row>
    <row r="68" spans="2:23" customFormat="1" ht="85.5" customHeight="1" x14ac:dyDescent="0.25">
      <c r="B68" s="337"/>
      <c r="C68" s="303"/>
      <c r="D68" s="304"/>
      <c r="E68" s="250" t="s">
        <v>545</v>
      </c>
      <c r="F68" s="251"/>
      <c r="G68" s="251"/>
      <c r="H68" s="252"/>
      <c r="I68" s="292" t="s">
        <v>507</v>
      </c>
      <c r="J68" s="293"/>
      <c r="K68" s="293"/>
      <c r="L68" s="293"/>
      <c r="M68" s="293"/>
      <c r="N68" s="293"/>
      <c r="O68" s="293"/>
      <c r="P68" s="293"/>
      <c r="Q68" s="293"/>
      <c r="R68" s="294"/>
      <c r="S68" s="290">
        <v>1</v>
      </c>
      <c r="T68" s="291"/>
    </row>
    <row r="69" spans="2:23" customFormat="1" ht="135.6" customHeight="1" x14ac:dyDescent="0.25">
      <c r="B69" s="337"/>
      <c r="C69" s="303"/>
      <c r="D69" s="304"/>
      <c r="E69" s="250" t="s">
        <v>546</v>
      </c>
      <c r="F69" s="251"/>
      <c r="G69" s="251"/>
      <c r="H69" s="252"/>
      <c r="I69" s="292" t="s">
        <v>603</v>
      </c>
      <c r="J69" s="293"/>
      <c r="K69" s="293"/>
      <c r="L69" s="293"/>
      <c r="M69" s="293"/>
      <c r="N69" s="293"/>
      <c r="O69" s="293"/>
      <c r="P69" s="293"/>
      <c r="Q69" s="293"/>
      <c r="R69" s="294"/>
      <c r="S69" s="290">
        <v>1</v>
      </c>
      <c r="T69" s="291"/>
    </row>
    <row r="70" spans="2:23" customFormat="1" ht="135.6" customHeight="1" x14ac:dyDescent="0.25">
      <c r="B70" s="337"/>
      <c r="C70" s="303"/>
      <c r="D70" s="304"/>
      <c r="E70" s="250" t="s">
        <v>547</v>
      </c>
      <c r="F70" s="251"/>
      <c r="G70" s="251"/>
      <c r="H70" s="252"/>
      <c r="I70" s="292" t="s">
        <v>508</v>
      </c>
      <c r="J70" s="293"/>
      <c r="K70" s="293"/>
      <c r="L70" s="293"/>
      <c r="M70" s="293"/>
      <c r="N70" s="293"/>
      <c r="O70" s="293"/>
      <c r="P70" s="293"/>
      <c r="Q70" s="293"/>
      <c r="R70" s="294"/>
      <c r="S70" s="290">
        <v>1</v>
      </c>
      <c r="T70" s="291"/>
    </row>
    <row r="71" spans="2:23" customFormat="1" ht="73.150000000000006" customHeight="1" x14ac:dyDescent="0.25">
      <c r="B71" s="337"/>
      <c r="C71" s="303"/>
      <c r="D71" s="304"/>
      <c r="E71" s="250" t="s">
        <v>548</v>
      </c>
      <c r="F71" s="251"/>
      <c r="G71" s="251"/>
      <c r="H71" s="252"/>
      <c r="I71" s="383" t="s">
        <v>490</v>
      </c>
      <c r="J71" s="384"/>
      <c r="K71" s="384"/>
      <c r="L71" s="384"/>
      <c r="M71" s="384"/>
      <c r="N71" s="384"/>
      <c r="O71" s="384"/>
      <c r="P71" s="384"/>
      <c r="Q71" s="384"/>
      <c r="R71" s="385"/>
      <c r="S71" s="290">
        <v>1</v>
      </c>
      <c r="T71" s="291"/>
    </row>
    <row r="72" spans="2:23" customFormat="1" ht="152.65" customHeight="1" x14ac:dyDescent="0.25">
      <c r="B72" s="337"/>
      <c r="C72" s="303"/>
      <c r="D72" s="304"/>
      <c r="E72" s="250" t="s">
        <v>549</v>
      </c>
      <c r="F72" s="251"/>
      <c r="G72" s="251"/>
      <c r="H72" s="252"/>
      <c r="I72" s="292" t="s">
        <v>491</v>
      </c>
      <c r="J72" s="293"/>
      <c r="K72" s="293"/>
      <c r="L72" s="293"/>
      <c r="M72" s="293"/>
      <c r="N72" s="293"/>
      <c r="O72" s="293"/>
      <c r="P72" s="293"/>
      <c r="Q72" s="293"/>
      <c r="R72" s="294"/>
      <c r="S72" s="290">
        <v>0.7</v>
      </c>
      <c r="T72" s="291"/>
    </row>
    <row r="73" spans="2:23" customFormat="1" ht="50.25" customHeight="1" x14ac:dyDescent="0.25">
      <c r="B73" s="337"/>
      <c r="C73" s="303"/>
      <c r="D73" s="304"/>
      <c r="E73" s="250" t="s">
        <v>550</v>
      </c>
      <c r="F73" s="251"/>
      <c r="G73" s="251"/>
      <c r="H73" s="252"/>
      <c r="I73" s="292" t="s">
        <v>129</v>
      </c>
      <c r="J73" s="293"/>
      <c r="K73" s="293"/>
      <c r="L73" s="293"/>
      <c r="M73" s="293"/>
      <c r="N73" s="293"/>
      <c r="O73" s="293"/>
      <c r="P73" s="293"/>
      <c r="Q73" s="293"/>
      <c r="R73" s="294"/>
      <c r="S73" s="290">
        <v>1</v>
      </c>
      <c r="T73" s="291"/>
    </row>
    <row r="74" spans="2:23" customFormat="1" ht="60" customHeight="1" x14ac:dyDescent="0.25">
      <c r="B74" s="338"/>
      <c r="C74" s="305"/>
      <c r="D74" s="306"/>
      <c r="E74" s="250" t="s">
        <v>551</v>
      </c>
      <c r="F74" s="251"/>
      <c r="G74" s="251"/>
      <c r="H74" s="252"/>
      <c r="I74" s="383" t="s">
        <v>514</v>
      </c>
      <c r="J74" s="384"/>
      <c r="K74" s="384"/>
      <c r="L74" s="384"/>
      <c r="M74" s="384"/>
      <c r="N74" s="384"/>
      <c r="O74" s="384"/>
      <c r="P74" s="384"/>
      <c r="Q74" s="384"/>
      <c r="R74" s="385"/>
      <c r="S74" s="290">
        <v>0.6</v>
      </c>
      <c r="T74" s="291"/>
    </row>
    <row r="75" spans="2:23" customFormat="1" ht="81.599999999999994" customHeight="1" x14ac:dyDescent="0.25">
      <c r="B75" s="363" t="s">
        <v>422</v>
      </c>
      <c r="C75" s="301" t="s">
        <v>423</v>
      </c>
      <c r="D75" s="302"/>
      <c r="E75" s="250" t="s">
        <v>552</v>
      </c>
      <c r="F75" s="251"/>
      <c r="G75" s="251"/>
      <c r="H75" s="252"/>
      <c r="I75" s="292" t="s">
        <v>424</v>
      </c>
      <c r="J75" s="293"/>
      <c r="K75" s="293"/>
      <c r="L75" s="293"/>
      <c r="M75" s="293"/>
      <c r="N75" s="293"/>
      <c r="O75" s="293"/>
      <c r="P75" s="293"/>
      <c r="Q75" s="293"/>
      <c r="R75" s="294"/>
      <c r="S75" s="290">
        <v>1</v>
      </c>
      <c r="T75" s="291"/>
    </row>
    <row r="76" spans="2:23" customFormat="1" ht="137.44999999999999" customHeight="1" x14ac:dyDescent="0.25">
      <c r="B76" s="364"/>
      <c r="C76" s="303"/>
      <c r="D76" s="304"/>
      <c r="E76" s="250" t="s">
        <v>553</v>
      </c>
      <c r="F76" s="251"/>
      <c r="G76" s="251"/>
      <c r="H76" s="252"/>
      <c r="I76" s="366" t="s">
        <v>599</v>
      </c>
      <c r="J76" s="367"/>
      <c r="K76" s="367"/>
      <c r="L76" s="367"/>
      <c r="M76" s="367"/>
      <c r="N76" s="367"/>
      <c r="O76" s="367"/>
      <c r="P76" s="367"/>
      <c r="Q76" s="367"/>
      <c r="R76" s="368"/>
      <c r="S76" s="358">
        <v>1</v>
      </c>
      <c r="T76" s="359"/>
    </row>
    <row r="77" spans="2:23" customFormat="1" ht="96" customHeight="1" x14ac:dyDescent="0.25">
      <c r="B77" s="365"/>
      <c r="C77" s="305"/>
      <c r="D77" s="306"/>
      <c r="E77" s="250" t="s">
        <v>553</v>
      </c>
      <c r="F77" s="251"/>
      <c r="G77" s="251"/>
      <c r="H77" s="252"/>
      <c r="I77" s="366" t="s">
        <v>600</v>
      </c>
      <c r="J77" s="367"/>
      <c r="K77" s="367"/>
      <c r="L77" s="367"/>
      <c r="M77" s="367"/>
      <c r="N77" s="367"/>
      <c r="O77" s="367"/>
      <c r="P77" s="367"/>
      <c r="Q77" s="367"/>
      <c r="R77" s="368"/>
      <c r="S77" s="360"/>
      <c r="T77" s="361"/>
    </row>
    <row r="78" spans="2:23" customFormat="1" ht="27" customHeight="1" x14ac:dyDescent="0.25">
      <c r="B78" s="227"/>
      <c r="C78" s="362"/>
      <c r="D78" s="362"/>
      <c r="E78" s="362"/>
      <c r="F78" s="362"/>
      <c r="G78" s="362"/>
      <c r="H78" s="362"/>
      <c r="I78" s="362"/>
      <c r="J78" s="362"/>
      <c r="K78" s="362"/>
      <c r="L78" s="362"/>
      <c r="M78" s="362"/>
      <c r="N78" s="362"/>
      <c r="O78" s="362"/>
      <c r="P78" s="362"/>
      <c r="Q78" s="362"/>
      <c r="R78" s="362"/>
      <c r="S78" s="362"/>
      <c r="T78" s="228"/>
    </row>
    <row r="79" spans="2:23" customFormat="1" ht="27.75" customHeight="1" x14ac:dyDescent="0.25">
      <c r="B79" s="295" t="s">
        <v>132</v>
      </c>
      <c r="C79" s="296"/>
      <c r="D79" s="296"/>
      <c r="E79" s="296"/>
      <c r="F79" s="296"/>
      <c r="G79" s="296"/>
      <c r="H79" s="296"/>
      <c r="I79" s="296"/>
      <c r="J79" s="296"/>
      <c r="K79" s="296"/>
      <c r="L79" s="296"/>
      <c r="M79" s="296"/>
      <c r="N79" s="296"/>
      <c r="O79" s="296"/>
      <c r="P79" s="296"/>
      <c r="Q79" s="296"/>
      <c r="R79" s="296"/>
      <c r="S79" s="296"/>
      <c r="T79" s="297"/>
    </row>
    <row r="80" spans="2:23" customFormat="1" ht="27.75" customHeight="1" x14ac:dyDescent="0.25">
      <c r="B80" s="108" t="s">
        <v>30</v>
      </c>
      <c r="C80" s="295" t="s">
        <v>133</v>
      </c>
      <c r="D80" s="297"/>
      <c r="E80" s="295" t="s">
        <v>554</v>
      </c>
      <c r="F80" s="296"/>
      <c r="G80" s="296"/>
      <c r="H80" s="296"/>
      <c r="I80" s="297"/>
      <c r="J80" s="295" t="s">
        <v>31</v>
      </c>
      <c r="K80" s="296"/>
      <c r="L80" s="296"/>
      <c r="M80" s="296"/>
      <c r="N80" s="296"/>
      <c r="O80" s="296"/>
      <c r="P80" s="296"/>
      <c r="Q80" s="296"/>
      <c r="R80" s="297"/>
      <c r="S80" s="295" t="s">
        <v>32</v>
      </c>
      <c r="T80" s="297"/>
    </row>
    <row r="81" spans="2:20" customFormat="1" ht="228.6" customHeight="1" x14ac:dyDescent="0.25">
      <c r="B81" s="363" t="s">
        <v>36</v>
      </c>
      <c r="C81" s="301" t="s">
        <v>37</v>
      </c>
      <c r="D81" s="302"/>
      <c r="E81" s="295" t="s">
        <v>555</v>
      </c>
      <c r="F81" s="296"/>
      <c r="G81" s="296"/>
      <c r="H81" s="296"/>
      <c r="I81" s="297"/>
      <c r="J81" s="298" t="s">
        <v>693</v>
      </c>
      <c r="K81" s="299"/>
      <c r="L81" s="299"/>
      <c r="M81" s="299"/>
      <c r="N81" s="299"/>
      <c r="O81" s="299"/>
      <c r="P81" s="299"/>
      <c r="Q81" s="299"/>
      <c r="R81" s="300"/>
      <c r="S81" s="290">
        <v>0.95</v>
      </c>
      <c r="T81" s="291"/>
    </row>
    <row r="82" spans="2:20" customFormat="1" ht="74.099999999999994" customHeight="1" x14ac:dyDescent="0.25">
      <c r="B82" s="364"/>
      <c r="C82" s="303"/>
      <c r="D82" s="304"/>
      <c r="E82" s="295" t="s">
        <v>556</v>
      </c>
      <c r="F82" s="296"/>
      <c r="G82" s="296"/>
      <c r="H82" s="296"/>
      <c r="I82" s="297"/>
      <c r="J82" s="298" t="s">
        <v>492</v>
      </c>
      <c r="K82" s="299"/>
      <c r="L82" s="299"/>
      <c r="M82" s="299"/>
      <c r="N82" s="299"/>
      <c r="O82" s="299"/>
      <c r="P82" s="299"/>
      <c r="Q82" s="299"/>
      <c r="R82" s="300"/>
      <c r="S82" s="290">
        <v>1</v>
      </c>
      <c r="T82" s="291"/>
    </row>
    <row r="83" spans="2:20" customFormat="1" ht="129.75" customHeight="1" x14ac:dyDescent="0.25">
      <c r="B83" s="364"/>
      <c r="C83" s="303"/>
      <c r="D83" s="304"/>
      <c r="E83" s="295" t="s">
        <v>557</v>
      </c>
      <c r="F83" s="296"/>
      <c r="G83" s="296"/>
      <c r="H83" s="296"/>
      <c r="I83" s="297"/>
      <c r="J83" s="298" t="s">
        <v>443</v>
      </c>
      <c r="K83" s="299"/>
      <c r="L83" s="299"/>
      <c r="M83" s="299"/>
      <c r="N83" s="299"/>
      <c r="O83" s="299"/>
      <c r="P83" s="299"/>
      <c r="Q83" s="299"/>
      <c r="R83" s="300"/>
      <c r="S83" s="290">
        <v>1</v>
      </c>
      <c r="T83" s="291"/>
    </row>
    <row r="84" spans="2:20" customFormat="1" ht="56.25" customHeight="1" x14ac:dyDescent="0.25">
      <c r="B84" s="364"/>
      <c r="C84" s="303"/>
      <c r="D84" s="304"/>
      <c r="E84" s="295" t="s">
        <v>558</v>
      </c>
      <c r="F84" s="296"/>
      <c r="G84" s="296"/>
      <c r="H84" s="296"/>
      <c r="I84" s="297"/>
      <c r="J84" s="298" t="s">
        <v>134</v>
      </c>
      <c r="K84" s="299"/>
      <c r="L84" s="299"/>
      <c r="M84" s="299"/>
      <c r="N84" s="299"/>
      <c r="O84" s="299"/>
      <c r="P84" s="299"/>
      <c r="Q84" s="299"/>
      <c r="R84" s="300"/>
      <c r="S84" s="290">
        <v>1</v>
      </c>
      <c r="T84" s="291"/>
    </row>
    <row r="85" spans="2:20" customFormat="1" ht="49.5" customHeight="1" x14ac:dyDescent="0.25">
      <c r="B85" s="364"/>
      <c r="C85" s="303"/>
      <c r="D85" s="304"/>
      <c r="E85" s="295" t="s">
        <v>559</v>
      </c>
      <c r="F85" s="296"/>
      <c r="G85" s="296"/>
      <c r="H85" s="296"/>
      <c r="I85" s="297"/>
      <c r="J85" s="298" t="s">
        <v>135</v>
      </c>
      <c r="K85" s="299"/>
      <c r="L85" s="299"/>
      <c r="M85" s="299"/>
      <c r="N85" s="299"/>
      <c r="O85" s="299"/>
      <c r="P85" s="299"/>
      <c r="Q85" s="299"/>
      <c r="R85" s="300"/>
      <c r="S85" s="290">
        <v>1</v>
      </c>
      <c r="T85" s="291"/>
    </row>
    <row r="86" spans="2:20" customFormat="1" ht="34.5" customHeight="1" x14ac:dyDescent="0.25">
      <c r="B86" s="364"/>
      <c r="C86" s="303"/>
      <c r="D86" s="304"/>
      <c r="E86" s="295" t="s">
        <v>560</v>
      </c>
      <c r="F86" s="296"/>
      <c r="G86" s="296"/>
      <c r="H86" s="296"/>
      <c r="I86" s="297"/>
      <c r="J86" s="298" t="s">
        <v>113</v>
      </c>
      <c r="K86" s="299"/>
      <c r="L86" s="299"/>
      <c r="M86" s="299"/>
      <c r="N86" s="299"/>
      <c r="O86" s="299"/>
      <c r="P86" s="299"/>
      <c r="Q86" s="299"/>
      <c r="R86" s="300"/>
      <c r="S86" s="290">
        <v>1</v>
      </c>
      <c r="T86" s="291"/>
    </row>
    <row r="87" spans="2:20" customFormat="1" ht="127.15" customHeight="1" x14ac:dyDescent="0.25">
      <c r="B87" s="364"/>
      <c r="C87" s="303"/>
      <c r="D87" s="304"/>
      <c r="E87" s="250" t="s">
        <v>561</v>
      </c>
      <c r="F87" s="251"/>
      <c r="G87" s="251"/>
      <c r="H87" s="251"/>
      <c r="I87" s="252"/>
      <c r="J87" s="292" t="s">
        <v>654</v>
      </c>
      <c r="K87" s="293"/>
      <c r="L87" s="293"/>
      <c r="M87" s="293"/>
      <c r="N87" s="293"/>
      <c r="O87" s="293"/>
      <c r="P87" s="293"/>
      <c r="Q87" s="293"/>
      <c r="R87" s="294"/>
      <c r="S87" s="290">
        <v>1</v>
      </c>
      <c r="T87" s="291"/>
    </row>
    <row r="88" spans="2:20" customFormat="1" ht="139.5" customHeight="1" x14ac:dyDescent="0.25">
      <c r="B88" s="365"/>
      <c r="C88" s="305"/>
      <c r="D88" s="306"/>
      <c r="E88" s="250" t="s">
        <v>562</v>
      </c>
      <c r="F88" s="251"/>
      <c r="G88" s="251"/>
      <c r="H88" s="251"/>
      <c r="I88" s="252"/>
      <c r="J88" s="292" t="s">
        <v>655</v>
      </c>
      <c r="K88" s="293"/>
      <c r="L88" s="293"/>
      <c r="M88" s="293"/>
      <c r="N88" s="293"/>
      <c r="O88" s="293"/>
      <c r="P88" s="293"/>
      <c r="Q88" s="293"/>
      <c r="R88" s="294"/>
      <c r="S88" s="290">
        <v>1</v>
      </c>
      <c r="T88" s="291"/>
    </row>
    <row r="89" spans="2:20" customFormat="1" ht="163.5" customHeight="1" x14ac:dyDescent="0.25">
      <c r="B89" s="336" t="s">
        <v>38</v>
      </c>
      <c r="C89" s="301" t="s">
        <v>39</v>
      </c>
      <c r="D89" s="302"/>
      <c r="E89" s="295" t="s">
        <v>563</v>
      </c>
      <c r="F89" s="296"/>
      <c r="G89" s="296"/>
      <c r="H89" s="296"/>
      <c r="I89" s="297"/>
      <c r="J89" s="298" t="s">
        <v>515</v>
      </c>
      <c r="K89" s="299"/>
      <c r="L89" s="299"/>
      <c r="M89" s="299"/>
      <c r="N89" s="299"/>
      <c r="O89" s="299"/>
      <c r="P89" s="299"/>
      <c r="Q89" s="299"/>
      <c r="R89" s="300"/>
      <c r="S89" s="290">
        <v>1</v>
      </c>
      <c r="T89" s="291"/>
    </row>
    <row r="90" spans="2:20" customFormat="1" ht="70.900000000000006" customHeight="1" x14ac:dyDescent="0.25">
      <c r="B90" s="337"/>
      <c r="C90" s="303"/>
      <c r="D90" s="304"/>
      <c r="E90" s="295" t="s">
        <v>564</v>
      </c>
      <c r="F90" s="296"/>
      <c r="G90" s="296"/>
      <c r="H90" s="296"/>
      <c r="I90" s="297"/>
      <c r="J90" s="298" t="s">
        <v>601</v>
      </c>
      <c r="K90" s="299"/>
      <c r="L90" s="299"/>
      <c r="M90" s="299"/>
      <c r="N90" s="299"/>
      <c r="O90" s="299"/>
      <c r="P90" s="299"/>
      <c r="Q90" s="299"/>
      <c r="R90" s="300"/>
      <c r="S90" s="290">
        <v>1</v>
      </c>
      <c r="T90" s="291"/>
    </row>
    <row r="91" spans="2:20" customFormat="1" ht="30" customHeight="1" x14ac:dyDescent="0.25">
      <c r="B91" s="338"/>
      <c r="C91" s="305"/>
      <c r="D91" s="306"/>
      <c r="E91" s="295" t="s">
        <v>558</v>
      </c>
      <c r="F91" s="296"/>
      <c r="G91" s="296"/>
      <c r="H91" s="296"/>
      <c r="I91" s="297"/>
      <c r="J91" s="298" t="s">
        <v>114</v>
      </c>
      <c r="K91" s="299"/>
      <c r="L91" s="299"/>
      <c r="M91" s="299"/>
      <c r="N91" s="299"/>
      <c r="O91" s="299"/>
      <c r="P91" s="299"/>
      <c r="Q91" s="299"/>
      <c r="R91" s="300"/>
      <c r="S91" s="290">
        <v>1</v>
      </c>
      <c r="T91" s="291"/>
    </row>
    <row r="92" spans="2:20" customFormat="1" ht="242.1" customHeight="1" x14ac:dyDescent="0.25">
      <c r="B92" s="363" t="s">
        <v>40</v>
      </c>
      <c r="C92" s="301" t="s">
        <v>41</v>
      </c>
      <c r="D92" s="302"/>
      <c r="E92" s="295" t="s">
        <v>563</v>
      </c>
      <c r="F92" s="296"/>
      <c r="G92" s="296"/>
      <c r="H92" s="296"/>
      <c r="I92" s="297"/>
      <c r="J92" s="292" t="s">
        <v>467</v>
      </c>
      <c r="K92" s="293"/>
      <c r="L92" s="293"/>
      <c r="M92" s="293"/>
      <c r="N92" s="293"/>
      <c r="O92" s="293"/>
      <c r="P92" s="293"/>
      <c r="Q92" s="293"/>
      <c r="R92" s="294"/>
      <c r="S92" s="290">
        <v>0.9</v>
      </c>
      <c r="T92" s="291"/>
    </row>
    <row r="93" spans="2:20" customFormat="1" ht="27.75" customHeight="1" x14ac:dyDescent="0.25">
      <c r="B93" s="364"/>
      <c r="C93" s="303"/>
      <c r="D93" s="304"/>
      <c r="E93" s="295" t="s">
        <v>556</v>
      </c>
      <c r="F93" s="296"/>
      <c r="G93" s="296"/>
      <c r="H93" s="296"/>
      <c r="I93" s="297"/>
      <c r="J93" s="298" t="s">
        <v>450</v>
      </c>
      <c r="K93" s="299"/>
      <c r="L93" s="299"/>
      <c r="M93" s="299"/>
      <c r="N93" s="299"/>
      <c r="O93" s="299"/>
      <c r="P93" s="299"/>
      <c r="Q93" s="299"/>
      <c r="R93" s="300"/>
      <c r="S93" s="290">
        <v>1</v>
      </c>
      <c r="T93" s="291"/>
    </row>
    <row r="94" spans="2:20" customFormat="1" ht="145.15" customHeight="1" x14ac:dyDescent="0.25">
      <c r="B94" s="364"/>
      <c r="C94" s="303"/>
      <c r="D94" s="304"/>
      <c r="E94" s="295" t="s">
        <v>565</v>
      </c>
      <c r="F94" s="296"/>
      <c r="G94" s="296"/>
      <c r="H94" s="296"/>
      <c r="I94" s="297"/>
      <c r="J94" s="292" t="s">
        <v>656</v>
      </c>
      <c r="K94" s="293"/>
      <c r="L94" s="293"/>
      <c r="M94" s="293"/>
      <c r="N94" s="293"/>
      <c r="O94" s="293"/>
      <c r="P94" s="293"/>
      <c r="Q94" s="293"/>
      <c r="R94" s="294"/>
      <c r="S94" s="290">
        <v>0.83</v>
      </c>
      <c r="T94" s="291"/>
    </row>
    <row r="95" spans="2:20" customFormat="1" ht="39" customHeight="1" x14ac:dyDescent="0.25">
      <c r="B95" s="364"/>
      <c r="C95" s="303"/>
      <c r="D95" s="304"/>
      <c r="E95" s="295" t="s">
        <v>566</v>
      </c>
      <c r="F95" s="296"/>
      <c r="G95" s="296"/>
      <c r="H95" s="296"/>
      <c r="I95" s="297"/>
      <c r="J95" s="298" t="s">
        <v>468</v>
      </c>
      <c r="K95" s="299"/>
      <c r="L95" s="299"/>
      <c r="M95" s="299"/>
      <c r="N95" s="299"/>
      <c r="O95" s="299"/>
      <c r="P95" s="299"/>
      <c r="Q95" s="299"/>
      <c r="R95" s="300"/>
      <c r="S95" s="290">
        <v>1</v>
      </c>
      <c r="T95" s="291"/>
    </row>
    <row r="96" spans="2:20" customFormat="1" ht="36.6" customHeight="1" x14ac:dyDescent="0.25">
      <c r="B96" s="364"/>
      <c r="C96" s="303"/>
      <c r="D96" s="304"/>
      <c r="E96" s="295" t="s">
        <v>558</v>
      </c>
      <c r="F96" s="296"/>
      <c r="G96" s="296"/>
      <c r="H96" s="296"/>
      <c r="I96" s="297"/>
      <c r="J96" s="298" t="s">
        <v>459</v>
      </c>
      <c r="K96" s="299"/>
      <c r="L96" s="299"/>
      <c r="M96" s="299"/>
      <c r="N96" s="299"/>
      <c r="O96" s="299"/>
      <c r="P96" s="299"/>
      <c r="Q96" s="299"/>
      <c r="R96" s="300"/>
      <c r="S96" s="290">
        <v>1</v>
      </c>
      <c r="T96" s="291"/>
    </row>
    <row r="97" spans="2:20" customFormat="1" ht="51" customHeight="1" x14ac:dyDescent="0.25">
      <c r="B97" s="364"/>
      <c r="C97" s="303"/>
      <c r="D97" s="304"/>
      <c r="E97" s="295" t="s">
        <v>559</v>
      </c>
      <c r="F97" s="296"/>
      <c r="G97" s="296"/>
      <c r="H97" s="296"/>
      <c r="I97" s="297"/>
      <c r="J97" s="298" t="s">
        <v>115</v>
      </c>
      <c r="K97" s="299"/>
      <c r="L97" s="299"/>
      <c r="M97" s="299"/>
      <c r="N97" s="299"/>
      <c r="O97" s="299"/>
      <c r="P97" s="299"/>
      <c r="Q97" s="299"/>
      <c r="R97" s="300"/>
      <c r="S97" s="290">
        <v>1</v>
      </c>
      <c r="T97" s="291"/>
    </row>
    <row r="98" spans="2:20" customFormat="1" ht="49.15" customHeight="1" x14ac:dyDescent="0.25">
      <c r="B98" s="364"/>
      <c r="C98" s="303"/>
      <c r="D98" s="304"/>
      <c r="E98" s="295" t="s">
        <v>560</v>
      </c>
      <c r="F98" s="296"/>
      <c r="G98" s="296"/>
      <c r="H98" s="296"/>
      <c r="I98" s="297"/>
      <c r="J98" s="298" t="s">
        <v>469</v>
      </c>
      <c r="K98" s="299"/>
      <c r="L98" s="299"/>
      <c r="M98" s="299"/>
      <c r="N98" s="299"/>
      <c r="O98" s="299"/>
      <c r="P98" s="299"/>
      <c r="Q98" s="299"/>
      <c r="R98" s="300"/>
      <c r="S98" s="290">
        <v>1</v>
      </c>
      <c r="T98" s="291"/>
    </row>
    <row r="99" spans="2:20" customFormat="1" ht="49.15" customHeight="1" x14ac:dyDescent="0.25">
      <c r="B99" s="364"/>
      <c r="C99" s="303"/>
      <c r="D99" s="304"/>
      <c r="E99" s="295" t="s">
        <v>567</v>
      </c>
      <c r="F99" s="296"/>
      <c r="G99" s="296"/>
      <c r="H99" s="296"/>
      <c r="I99" s="297"/>
      <c r="J99" s="298" t="s">
        <v>470</v>
      </c>
      <c r="K99" s="299"/>
      <c r="L99" s="299"/>
      <c r="M99" s="299"/>
      <c r="N99" s="299"/>
      <c r="O99" s="299"/>
      <c r="P99" s="299"/>
      <c r="Q99" s="299"/>
      <c r="R99" s="300"/>
      <c r="S99" s="290">
        <v>1</v>
      </c>
      <c r="T99" s="291"/>
    </row>
    <row r="100" spans="2:20" customFormat="1" ht="49.15" customHeight="1" x14ac:dyDescent="0.25">
      <c r="B100" s="365"/>
      <c r="C100" s="305"/>
      <c r="D100" s="306"/>
      <c r="E100" s="295" t="s">
        <v>568</v>
      </c>
      <c r="F100" s="296"/>
      <c r="G100" s="296"/>
      <c r="H100" s="296"/>
      <c r="I100" s="297"/>
      <c r="J100" s="298" t="s">
        <v>471</v>
      </c>
      <c r="K100" s="299"/>
      <c r="L100" s="299"/>
      <c r="M100" s="299"/>
      <c r="N100" s="299"/>
      <c r="O100" s="299"/>
      <c r="P100" s="299"/>
      <c r="Q100" s="299"/>
      <c r="R100" s="300"/>
      <c r="S100" s="290">
        <v>1</v>
      </c>
      <c r="T100" s="291"/>
    </row>
    <row r="101" spans="2:20" ht="17.25" customHeight="1" x14ac:dyDescent="0.2">
      <c r="B101" s="343"/>
      <c r="C101" s="344"/>
      <c r="D101" s="344"/>
      <c r="E101" s="344"/>
      <c r="F101" s="344"/>
      <c r="G101" s="344"/>
      <c r="H101" s="344"/>
      <c r="I101" s="344"/>
      <c r="J101" s="344"/>
      <c r="K101" s="344"/>
      <c r="L101" s="344"/>
      <c r="M101" s="344"/>
      <c r="N101" s="344"/>
      <c r="O101" s="344"/>
      <c r="P101" s="344"/>
      <c r="Q101" s="344"/>
      <c r="R101" s="344"/>
      <c r="S101" s="344"/>
      <c r="T101" s="345"/>
    </row>
    <row r="102" spans="2:20" ht="28.5" customHeight="1" x14ac:dyDescent="0.2">
      <c r="B102" s="617" t="s">
        <v>30</v>
      </c>
      <c r="C102" s="618"/>
      <c r="D102" s="355" t="s">
        <v>569</v>
      </c>
      <c r="E102" s="356"/>
      <c r="F102" s="356"/>
      <c r="G102" s="356"/>
      <c r="H102" s="356"/>
      <c r="I102" s="356"/>
      <c r="J102" s="357"/>
      <c r="K102" s="355" t="s">
        <v>420</v>
      </c>
      <c r="L102" s="356"/>
      <c r="M102" s="356"/>
      <c r="N102" s="356"/>
      <c r="O102" s="356"/>
      <c r="P102" s="356"/>
      <c r="Q102" s="356"/>
      <c r="R102" s="357"/>
      <c r="S102" s="312" t="s">
        <v>4</v>
      </c>
      <c r="T102" s="314"/>
    </row>
    <row r="103" spans="2:20" ht="114.6" customHeight="1" x14ac:dyDescent="0.2">
      <c r="B103" s="217" t="s">
        <v>826</v>
      </c>
      <c r="C103" s="218"/>
      <c r="D103" s="219" t="s">
        <v>1051</v>
      </c>
      <c r="E103" s="220"/>
      <c r="F103" s="220"/>
      <c r="G103" s="220"/>
      <c r="H103" s="220"/>
      <c r="I103" s="220"/>
      <c r="J103" s="221"/>
      <c r="K103" s="222" t="s">
        <v>755</v>
      </c>
      <c r="L103" s="223"/>
      <c r="M103" s="223"/>
      <c r="N103" s="223"/>
      <c r="O103" s="223"/>
      <c r="P103" s="223"/>
      <c r="Q103" s="223"/>
      <c r="R103" s="224"/>
      <c r="S103" s="215">
        <v>43943</v>
      </c>
      <c r="T103" s="216"/>
    </row>
    <row r="104" spans="2:20" ht="60" customHeight="1" x14ac:dyDescent="0.2">
      <c r="B104" s="217" t="s">
        <v>817</v>
      </c>
      <c r="C104" s="218"/>
      <c r="D104" s="219" t="s">
        <v>1052</v>
      </c>
      <c r="E104" s="220"/>
      <c r="F104" s="220"/>
      <c r="G104" s="220"/>
      <c r="H104" s="220"/>
      <c r="I104" s="220"/>
      <c r="J104" s="221"/>
      <c r="K104" s="222" t="s">
        <v>755</v>
      </c>
      <c r="L104" s="223"/>
      <c r="M104" s="223"/>
      <c r="N104" s="223"/>
      <c r="O104" s="223"/>
      <c r="P104" s="223"/>
      <c r="Q104" s="223"/>
      <c r="R104" s="224"/>
      <c r="S104" s="215">
        <v>43943</v>
      </c>
      <c r="T104" s="216"/>
    </row>
    <row r="105" spans="2:20" ht="61.15" customHeight="1" x14ac:dyDescent="0.2">
      <c r="B105" s="217" t="s">
        <v>817</v>
      </c>
      <c r="C105" s="218"/>
      <c r="D105" s="219" t="s">
        <v>1053</v>
      </c>
      <c r="E105" s="220"/>
      <c r="F105" s="220"/>
      <c r="G105" s="220"/>
      <c r="H105" s="220"/>
      <c r="I105" s="220"/>
      <c r="J105" s="221"/>
      <c r="K105" s="222" t="s">
        <v>755</v>
      </c>
      <c r="L105" s="223"/>
      <c r="M105" s="223"/>
      <c r="N105" s="223"/>
      <c r="O105" s="223"/>
      <c r="P105" s="223"/>
      <c r="Q105" s="223"/>
      <c r="R105" s="224"/>
      <c r="S105" s="215">
        <v>43943</v>
      </c>
      <c r="T105" s="216"/>
    </row>
    <row r="106" spans="2:20" ht="72" customHeight="1" x14ac:dyDescent="0.2">
      <c r="B106" s="217" t="s">
        <v>817</v>
      </c>
      <c r="C106" s="218"/>
      <c r="D106" s="219" t="s">
        <v>1054</v>
      </c>
      <c r="E106" s="220"/>
      <c r="F106" s="220"/>
      <c r="G106" s="220"/>
      <c r="H106" s="220"/>
      <c r="I106" s="220"/>
      <c r="J106" s="221"/>
      <c r="K106" s="222" t="s">
        <v>755</v>
      </c>
      <c r="L106" s="223"/>
      <c r="M106" s="223"/>
      <c r="N106" s="223"/>
      <c r="O106" s="223"/>
      <c r="P106" s="223"/>
      <c r="Q106" s="223"/>
      <c r="R106" s="224"/>
      <c r="S106" s="215">
        <v>43943</v>
      </c>
      <c r="T106" s="216"/>
    </row>
    <row r="107" spans="2:20" ht="63" customHeight="1" x14ac:dyDescent="0.2">
      <c r="B107" s="217" t="s">
        <v>817</v>
      </c>
      <c r="C107" s="218"/>
      <c r="D107" s="219" t="s">
        <v>1055</v>
      </c>
      <c r="E107" s="220"/>
      <c r="F107" s="220"/>
      <c r="G107" s="220"/>
      <c r="H107" s="220"/>
      <c r="I107" s="220"/>
      <c r="J107" s="221"/>
      <c r="K107" s="222" t="s">
        <v>755</v>
      </c>
      <c r="L107" s="223"/>
      <c r="M107" s="223"/>
      <c r="N107" s="223"/>
      <c r="O107" s="223"/>
      <c r="P107" s="223"/>
      <c r="Q107" s="223"/>
      <c r="R107" s="224"/>
      <c r="S107" s="215">
        <v>43943</v>
      </c>
      <c r="T107" s="216"/>
    </row>
    <row r="108" spans="2:20" ht="42.6" customHeight="1" x14ac:dyDescent="0.2">
      <c r="B108" s="217" t="s">
        <v>1056</v>
      </c>
      <c r="C108" s="218"/>
      <c r="D108" s="219" t="s">
        <v>1057</v>
      </c>
      <c r="E108" s="220"/>
      <c r="F108" s="220"/>
      <c r="G108" s="220"/>
      <c r="H108" s="220"/>
      <c r="I108" s="220"/>
      <c r="J108" s="221"/>
      <c r="K108" s="222" t="s">
        <v>755</v>
      </c>
      <c r="L108" s="223"/>
      <c r="M108" s="223"/>
      <c r="N108" s="223"/>
      <c r="O108" s="223"/>
      <c r="P108" s="223"/>
      <c r="Q108" s="223"/>
      <c r="R108" s="224"/>
      <c r="S108" s="215" t="s">
        <v>1058</v>
      </c>
      <c r="T108" s="216"/>
    </row>
    <row r="109" spans="2:20" ht="113.45" customHeight="1" x14ac:dyDescent="0.2">
      <c r="B109" s="217" t="s">
        <v>1059</v>
      </c>
      <c r="C109" s="218"/>
      <c r="D109" s="219" t="s">
        <v>1051</v>
      </c>
      <c r="E109" s="220"/>
      <c r="F109" s="220"/>
      <c r="G109" s="220"/>
      <c r="H109" s="220"/>
      <c r="I109" s="220"/>
      <c r="J109" s="221"/>
      <c r="K109" s="222" t="s">
        <v>755</v>
      </c>
      <c r="L109" s="223"/>
      <c r="M109" s="223"/>
      <c r="N109" s="223"/>
      <c r="O109" s="223"/>
      <c r="P109" s="223"/>
      <c r="Q109" s="223"/>
      <c r="R109" s="224"/>
      <c r="S109" s="215">
        <v>43944</v>
      </c>
      <c r="T109" s="216"/>
    </row>
    <row r="110" spans="2:20" ht="55.9" customHeight="1" x14ac:dyDescent="0.2">
      <c r="B110" s="217" t="s">
        <v>817</v>
      </c>
      <c r="C110" s="218"/>
      <c r="D110" s="219" t="s">
        <v>1060</v>
      </c>
      <c r="E110" s="220"/>
      <c r="F110" s="220"/>
      <c r="G110" s="220"/>
      <c r="H110" s="220"/>
      <c r="I110" s="220"/>
      <c r="J110" s="221"/>
      <c r="K110" s="222" t="s">
        <v>755</v>
      </c>
      <c r="L110" s="223"/>
      <c r="M110" s="223"/>
      <c r="N110" s="223"/>
      <c r="O110" s="223"/>
      <c r="P110" s="223"/>
      <c r="Q110" s="223"/>
      <c r="R110" s="224"/>
      <c r="S110" s="215">
        <v>43944</v>
      </c>
      <c r="T110" s="216"/>
    </row>
    <row r="111" spans="2:20" ht="68.45" customHeight="1" x14ac:dyDescent="0.2">
      <c r="B111" s="217" t="s">
        <v>817</v>
      </c>
      <c r="C111" s="218"/>
      <c r="D111" s="219" t="s">
        <v>1061</v>
      </c>
      <c r="E111" s="220"/>
      <c r="F111" s="220"/>
      <c r="G111" s="220"/>
      <c r="H111" s="220"/>
      <c r="I111" s="220"/>
      <c r="J111" s="221"/>
      <c r="K111" s="222" t="s">
        <v>755</v>
      </c>
      <c r="L111" s="223"/>
      <c r="M111" s="223"/>
      <c r="N111" s="223"/>
      <c r="O111" s="223"/>
      <c r="P111" s="223"/>
      <c r="Q111" s="223"/>
      <c r="R111" s="224"/>
      <c r="S111" s="215">
        <v>43945</v>
      </c>
      <c r="T111" s="216"/>
    </row>
    <row r="112" spans="2:20" ht="49.9" customHeight="1" x14ac:dyDescent="0.2">
      <c r="B112" s="217" t="s">
        <v>817</v>
      </c>
      <c r="C112" s="218"/>
      <c r="D112" s="219" t="s">
        <v>1062</v>
      </c>
      <c r="E112" s="220"/>
      <c r="F112" s="220"/>
      <c r="G112" s="220"/>
      <c r="H112" s="220"/>
      <c r="I112" s="220"/>
      <c r="J112" s="221"/>
      <c r="K112" s="222" t="s">
        <v>755</v>
      </c>
      <c r="L112" s="223"/>
      <c r="M112" s="223"/>
      <c r="N112" s="223"/>
      <c r="O112" s="223"/>
      <c r="P112" s="223"/>
      <c r="Q112" s="223"/>
      <c r="R112" s="224"/>
      <c r="S112" s="215">
        <v>43945</v>
      </c>
      <c r="T112" s="216"/>
    </row>
    <row r="113" spans="1:20" ht="58.9" customHeight="1" x14ac:dyDescent="0.2">
      <c r="B113" s="217" t="s">
        <v>816</v>
      </c>
      <c r="C113" s="218"/>
      <c r="D113" s="219" t="s">
        <v>1063</v>
      </c>
      <c r="E113" s="220"/>
      <c r="F113" s="220"/>
      <c r="G113" s="220"/>
      <c r="H113" s="220"/>
      <c r="I113" s="220"/>
      <c r="J113" s="221"/>
      <c r="K113" s="222" t="s">
        <v>755</v>
      </c>
      <c r="L113" s="223"/>
      <c r="M113" s="223"/>
      <c r="N113" s="223"/>
      <c r="O113" s="223"/>
      <c r="P113" s="223"/>
      <c r="Q113" s="223"/>
      <c r="R113" s="224"/>
      <c r="S113" s="215" t="s">
        <v>1064</v>
      </c>
      <c r="T113" s="216"/>
    </row>
    <row r="114" spans="1:20" ht="55.9" customHeight="1" x14ac:dyDescent="0.2">
      <c r="B114" s="217" t="s">
        <v>816</v>
      </c>
      <c r="C114" s="218"/>
      <c r="D114" s="219" t="s">
        <v>827</v>
      </c>
      <c r="E114" s="220"/>
      <c r="F114" s="220"/>
      <c r="G114" s="220"/>
      <c r="H114" s="220"/>
      <c r="I114" s="220"/>
      <c r="J114" s="221"/>
      <c r="K114" s="222" t="s">
        <v>755</v>
      </c>
      <c r="L114" s="223"/>
      <c r="M114" s="223"/>
      <c r="N114" s="223"/>
      <c r="O114" s="223"/>
      <c r="P114" s="223"/>
      <c r="Q114" s="223"/>
      <c r="R114" s="224"/>
      <c r="S114" s="215">
        <v>43946</v>
      </c>
      <c r="T114" s="216"/>
    </row>
    <row r="115" spans="1:20" ht="73.150000000000006" customHeight="1" x14ac:dyDescent="0.2">
      <c r="B115" s="217" t="s">
        <v>817</v>
      </c>
      <c r="C115" s="218"/>
      <c r="D115" s="219" t="s">
        <v>1065</v>
      </c>
      <c r="E115" s="220"/>
      <c r="F115" s="220"/>
      <c r="G115" s="220"/>
      <c r="H115" s="220"/>
      <c r="I115" s="220"/>
      <c r="J115" s="221"/>
      <c r="K115" s="222" t="s">
        <v>755</v>
      </c>
      <c r="L115" s="223"/>
      <c r="M115" s="223"/>
      <c r="N115" s="223"/>
      <c r="O115" s="223"/>
      <c r="P115" s="223"/>
      <c r="Q115" s="223"/>
      <c r="R115" s="224"/>
      <c r="S115" s="215" t="s">
        <v>1066</v>
      </c>
      <c r="T115" s="225"/>
    </row>
    <row r="116" spans="1:20" ht="82.9" customHeight="1" x14ac:dyDescent="0.2">
      <c r="B116" s="217" t="s">
        <v>816</v>
      </c>
      <c r="C116" s="218"/>
      <c r="D116" s="219" t="s">
        <v>1067</v>
      </c>
      <c r="E116" s="220"/>
      <c r="F116" s="220"/>
      <c r="G116" s="220"/>
      <c r="H116" s="220"/>
      <c r="I116" s="220"/>
      <c r="J116" s="221"/>
      <c r="K116" s="222" t="s">
        <v>755</v>
      </c>
      <c r="L116" s="223"/>
      <c r="M116" s="223"/>
      <c r="N116" s="223"/>
      <c r="O116" s="223"/>
      <c r="P116" s="223"/>
      <c r="Q116" s="223"/>
      <c r="R116" s="224"/>
      <c r="S116" s="215">
        <v>43948</v>
      </c>
      <c r="T116" s="216"/>
    </row>
    <row r="117" spans="1:20" ht="71.45" customHeight="1" x14ac:dyDescent="0.2">
      <c r="B117" s="217" t="s">
        <v>816</v>
      </c>
      <c r="C117" s="218"/>
      <c r="D117" s="219" t="s">
        <v>1068</v>
      </c>
      <c r="E117" s="220"/>
      <c r="F117" s="220"/>
      <c r="G117" s="220"/>
      <c r="H117" s="220"/>
      <c r="I117" s="220"/>
      <c r="J117" s="221"/>
      <c r="K117" s="222" t="s">
        <v>755</v>
      </c>
      <c r="L117" s="223"/>
      <c r="M117" s="223"/>
      <c r="N117" s="223"/>
      <c r="O117" s="223"/>
      <c r="P117" s="223"/>
      <c r="Q117" s="223"/>
      <c r="R117" s="224"/>
      <c r="S117" s="215">
        <v>43948</v>
      </c>
      <c r="T117" s="216"/>
    </row>
    <row r="118" spans="1:20" ht="57" customHeight="1" x14ac:dyDescent="0.2">
      <c r="B118" s="217" t="s">
        <v>816</v>
      </c>
      <c r="C118" s="218"/>
      <c r="D118" s="219" t="s">
        <v>1069</v>
      </c>
      <c r="E118" s="220"/>
      <c r="F118" s="220"/>
      <c r="G118" s="220"/>
      <c r="H118" s="220"/>
      <c r="I118" s="220"/>
      <c r="J118" s="221"/>
      <c r="K118" s="222" t="s">
        <v>755</v>
      </c>
      <c r="L118" s="223"/>
      <c r="M118" s="223"/>
      <c r="N118" s="223"/>
      <c r="O118" s="223"/>
      <c r="P118" s="223"/>
      <c r="Q118" s="223"/>
      <c r="R118" s="224"/>
      <c r="S118" s="215">
        <v>43948</v>
      </c>
      <c r="T118" s="216"/>
    </row>
    <row r="119" spans="1:20" ht="56.45" customHeight="1" x14ac:dyDescent="0.2">
      <c r="B119" s="217" t="s">
        <v>817</v>
      </c>
      <c r="C119" s="218"/>
      <c r="D119" s="219" t="s">
        <v>1070</v>
      </c>
      <c r="E119" s="220"/>
      <c r="F119" s="220"/>
      <c r="G119" s="220"/>
      <c r="H119" s="220"/>
      <c r="I119" s="220"/>
      <c r="J119" s="221"/>
      <c r="K119" s="222" t="s">
        <v>755</v>
      </c>
      <c r="L119" s="223"/>
      <c r="M119" s="223"/>
      <c r="N119" s="223"/>
      <c r="O119" s="223"/>
      <c r="P119" s="223"/>
      <c r="Q119" s="223"/>
      <c r="R119" s="224"/>
      <c r="S119" s="215">
        <v>43949</v>
      </c>
      <c r="T119" s="216"/>
    </row>
    <row r="120" spans="1:20" ht="43.15" customHeight="1" x14ac:dyDescent="0.2">
      <c r="B120" s="217" t="s">
        <v>818</v>
      </c>
      <c r="C120" s="218"/>
      <c r="D120" s="219" t="s">
        <v>1071</v>
      </c>
      <c r="E120" s="220"/>
      <c r="F120" s="220"/>
      <c r="G120" s="220"/>
      <c r="H120" s="220"/>
      <c r="I120" s="220"/>
      <c r="J120" s="221"/>
      <c r="K120" s="222" t="s">
        <v>755</v>
      </c>
      <c r="L120" s="223"/>
      <c r="M120" s="223"/>
      <c r="N120" s="223"/>
      <c r="O120" s="223"/>
      <c r="P120" s="223"/>
      <c r="Q120" s="223"/>
      <c r="R120" s="224"/>
      <c r="S120" s="215">
        <v>43949</v>
      </c>
      <c r="T120" s="216"/>
    </row>
    <row r="121" spans="1:20" ht="105" customHeight="1" x14ac:dyDescent="0.2">
      <c r="B121" s="217" t="s">
        <v>817</v>
      </c>
      <c r="C121" s="218"/>
      <c r="D121" s="219" t="s">
        <v>1072</v>
      </c>
      <c r="E121" s="220"/>
      <c r="F121" s="220"/>
      <c r="G121" s="220"/>
      <c r="H121" s="220"/>
      <c r="I121" s="220"/>
      <c r="J121" s="221"/>
      <c r="K121" s="222" t="s">
        <v>755</v>
      </c>
      <c r="L121" s="223"/>
      <c r="M121" s="223"/>
      <c r="N121" s="223"/>
      <c r="O121" s="223"/>
      <c r="P121" s="223"/>
      <c r="Q121" s="223"/>
      <c r="R121" s="224"/>
      <c r="S121" s="215">
        <v>43949</v>
      </c>
      <c r="T121" s="216"/>
    </row>
    <row r="122" spans="1:20" ht="37.9" customHeight="1" x14ac:dyDescent="0.2">
      <c r="B122" s="217" t="s">
        <v>816</v>
      </c>
      <c r="C122" s="218"/>
      <c r="D122" s="219" t="s">
        <v>1073</v>
      </c>
      <c r="E122" s="220"/>
      <c r="F122" s="220"/>
      <c r="G122" s="220"/>
      <c r="H122" s="220"/>
      <c r="I122" s="220"/>
      <c r="J122" s="221"/>
      <c r="K122" s="222" t="s">
        <v>755</v>
      </c>
      <c r="L122" s="223"/>
      <c r="M122" s="223"/>
      <c r="N122" s="223"/>
      <c r="O122" s="223"/>
      <c r="P122" s="223"/>
      <c r="Q122" s="223"/>
      <c r="R122" s="224"/>
      <c r="S122" s="215">
        <v>43950</v>
      </c>
      <c r="T122" s="216"/>
    </row>
    <row r="123" spans="1:20" ht="25.9" customHeight="1" x14ac:dyDescent="0.2">
      <c r="A123" s="2"/>
      <c r="B123" s="352" t="s">
        <v>42</v>
      </c>
      <c r="C123" s="353"/>
      <c r="D123" s="353"/>
      <c r="E123" s="353"/>
      <c r="F123" s="353"/>
      <c r="G123" s="353"/>
      <c r="H123" s="353"/>
      <c r="I123" s="353"/>
      <c r="J123" s="353"/>
      <c r="K123" s="353"/>
      <c r="L123" s="353"/>
      <c r="M123" s="353"/>
      <c r="N123" s="353"/>
      <c r="O123" s="353"/>
      <c r="P123" s="353"/>
      <c r="Q123" s="353"/>
      <c r="R123" s="353"/>
      <c r="S123" s="353"/>
      <c r="T123" s="354"/>
    </row>
    <row r="124" spans="1:20" ht="24.6" customHeight="1" x14ac:dyDescent="0.2">
      <c r="A124" s="2"/>
      <c r="B124" s="312" t="s">
        <v>43</v>
      </c>
      <c r="C124" s="313"/>
      <c r="D124" s="313"/>
      <c r="E124" s="314"/>
      <c r="F124" s="135" t="s">
        <v>30</v>
      </c>
      <c r="G124" s="312" t="s">
        <v>44</v>
      </c>
      <c r="H124" s="313"/>
      <c r="I124" s="313"/>
      <c r="J124" s="313"/>
      <c r="K124" s="313"/>
      <c r="L124" s="313"/>
      <c r="M124" s="313"/>
      <c r="N124" s="313"/>
      <c r="O124" s="313"/>
      <c r="P124" s="313"/>
      <c r="Q124" s="313"/>
      <c r="R124" s="314"/>
      <c r="S124" s="312" t="s">
        <v>4</v>
      </c>
      <c r="T124" s="314"/>
    </row>
    <row r="125" spans="1:20" ht="37.9" customHeight="1" x14ac:dyDescent="0.2">
      <c r="A125" s="2"/>
      <c r="B125" s="249" t="s">
        <v>707</v>
      </c>
      <c r="C125" s="249"/>
      <c r="D125" s="249"/>
      <c r="E125" s="249"/>
      <c r="F125" s="187" t="s">
        <v>34</v>
      </c>
      <c r="G125" s="226" t="s">
        <v>873</v>
      </c>
      <c r="H125" s="226"/>
      <c r="I125" s="226"/>
      <c r="J125" s="226"/>
      <c r="K125" s="226"/>
      <c r="L125" s="226"/>
      <c r="M125" s="226"/>
      <c r="N125" s="226"/>
      <c r="O125" s="226"/>
      <c r="P125" s="226"/>
      <c r="Q125" s="226"/>
      <c r="R125" s="226"/>
      <c r="S125" s="349">
        <v>43950</v>
      </c>
      <c r="T125" s="349"/>
    </row>
    <row r="126" spans="1:20" ht="37.9" customHeight="1" x14ac:dyDescent="0.2">
      <c r="A126" s="2"/>
      <c r="B126" s="249"/>
      <c r="C126" s="249"/>
      <c r="D126" s="249"/>
      <c r="E126" s="249"/>
      <c r="F126" s="187">
        <v>1</v>
      </c>
      <c r="G126" s="226" t="s">
        <v>996</v>
      </c>
      <c r="H126" s="226"/>
      <c r="I126" s="226"/>
      <c r="J126" s="226"/>
      <c r="K126" s="226"/>
      <c r="L126" s="226"/>
      <c r="M126" s="226"/>
      <c r="N126" s="226"/>
      <c r="O126" s="226"/>
      <c r="P126" s="226"/>
      <c r="Q126" s="226"/>
      <c r="R126" s="226"/>
      <c r="S126" s="349">
        <v>43945</v>
      </c>
      <c r="T126" s="349"/>
    </row>
    <row r="127" spans="1:20" ht="37.9" customHeight="1" x14ac:dyDescent="0.2">
      <c r="A127" s="2"/>
      <c r="B127" s="249" t="s">
        <v>756</v>
      </c>
      <c r="C127" s="249"/>
      <c r="D127" s="249"/>
      <c r="E127" s="249"/>
      <c r="F127" s="187">
        <v>1</v>
      </c>
      <c r="G127" s="226" t="s">
        <v>997</v>
      </c>
      <c r="H127" s="226"/>
      <c r="I127" s="226"/>
      <c r="J127" s="226"/>
      <c r="K127" s="226"/>
      <c r="L127" s="226"/>
      <c r="M127" s="226"/>
      <c r="N127" s="226"/>
      <c r="O127" s="226"/>
      <c r="P127" s="226"/>
      <c r="Q127" s="226"/>
      <c r="R127" s="226"/>
      <c r="S127" s="349">
        <v>43949</v>
      </c>
      <c r="T127" s="349"/>
    </row>
    <row r="128" spans="1:20" ht="37.9" customHeight="1" x14ac:dyDescent="0.2">
      <c r="A128" s="2"/>
      <c r="B128" s="249"/>
      <c r="C128" s="249"/>
      <c r="D128" s="249"/>
      <c r="E128" s="249"/>
      <c r="F128" s="187" t="s">
        <v>38</v>
      </c>
      <c r="G128" s="226" t="s">
        <v>998</v>
      </c>
      <c r="H128" s="226"/>
      <c r="I128" s="226"/>
      <c r="J128" s="226"/>
      <c r="K128" s="226"/>
      <c r="L128" s="226"/>
      <c r="M128" s="226"/>
      <c r="N128" s="226"/>
      <c r="O128" s="226"/>
      <c r="P128" s="226"/>
      <c r="Q128" s="226"/>
      <c r="R128" s="226"/>
      <c r="S128" s="349">
        <v>43945</v>
      </c>
      <c r="T128" s="349"/>
    </row>
    <row r="129" spans="1:20" ht="37.9" customHeight="1" x14ac:dyDescent="0.2">
      <c r="A129" s="2"/>
      <c r="B129" s="249" t="s">
        <v>763</v>
      </c>
      <c r="C129" s="249"/>
      <c r="D129" s="249"/>
      <c r="E129" s="249"/>
      <c r="F129" s="187">
        <v>1</v>
      </c>
      <c r="G129" s="226" t="s">
        <v>999</v>
      </c>
      <c r="H129" s="226"/>
      <c r="I129" s="226"/>
      <c r="J129" s="226"/>
      <c r="K129" s="226"/>
      <c r="L129" s="226"/>
      <c r="M129" s="226"/>
      <c r="N129" s="226"/>
      <c r="O129" s="226"/>
      <c r="P129" s="226"/>
      <c r="Q129" s="226"/>
      <c r="R129" s="226"/>
      <c r="S129" s="349">
        <v>43949</v>
      </c>
      <c r="T129" s="349"/>
    </row>
    <row r="130" spans="1:20" ht="37.9" customHeight="1" x14ac:dyDescent="0.2">
      <c r="A130" s="2"/>
      <c r="B130" s="249"/>
      <c r="C130" s="249"/>
      <c r="D130" s="249"/>
      <c r="E130" s="249"/>
      <c r="F130" s="187" t="s">
        <v>38</v>
      </c>
      <c r="G130" s="226" t="s">
        <v>1000</v>
      </c>
      <c r="H130" s="226"/>
      <c r="I130" s="226"/>
      <c r="J130" s="226"/>
      <c r="K130" s="226"/>
      <c r="L130" s="226"/>
      <c r="M130" s="226"/>
      <c r="N130" s="226"/>
      <c r="O130" s="226"/>
      <c r="P130" s="226"/>
      <c r="Q130" s="226"/>
      <c r="R130" s="226"/>
      <c r="S130" s="349">
        <v>43945</v>
      </c>
      <c r="T130" s="349"/>
    </row>
    <row r="131" spans="1:20" ht="37.9" customHeight="1" x14ac:dyDescent="0.2">
      <c r="A131" s="2"/>
      <c r="B131" s="249"/>
      <c r="C131" s="249"/>
      <c r="D131" s="249"/>
      <c r="E131" s="249"/>
      <c r="F131" s="187">
        <v>4</v>
      </c>
      <c r="G131" s="226" t="s">
        <v>1001</v>
      </c>
      <c r="H131" s="226"/>
      <c r="I131" s="226"/>
      <c r="J131" s="226"/>
      <c r="K131" s="226"/>
      <c r="L131" s="226"/>
      <c r="M131" s="226"/>
      <c r="N131" s="226"/>
      <c r="O131" s="226"/>
      <c r="P131" s="226"/>
      <c r="Q131" s="226"/>
      <c r="R131" s="226"/>
      <c r="S131" s="349">
        <v>43945</v>
      </c>
      <c r="T131" s="349"/>
    </row>
    <row r="132" spans="1:20" ht="37.9" customHeight="1" x14ac:dyDescent="0.2">
      <c r="A132" s="2"/>
      <c r="B132" s="249" t="s">
        <v>764</v>
      </c>
      <c r="C132" s="249"/>
      <c r="D132" s="249"/>
      <c r="E132" s="249"/>
      <c r="F132" s="187">
        <v>1</v>
      </c>
      <c r="G132" s="226" t="s">
        <v>1002</v>
      </c>
      <c r="H132" s="226"/>
      <c r="I132" s="226"/>
      <c r="J132" s="226"/>
      <c r="K132" s="226"/>
      <c r="L132" s="226"/>
      <c r="M132" s="226"/>
      <c r="N132" s="226"/>
      <c r="O132" s="226"/>
      <c r="P132" s="226"/>
      <c r="Q132" s="226"/>
      <c r="R132" s="226"/>
      <c r="S132" s="349">
        <v>43949</v>
      </c>
      <c r="T132" s="349"/>
    </row>
    <row r="133" spans="1:20" ht="37.9" customHeight="1" x14ac:dyDescent="0.2">
      <c r="A133" s="2"/>
      <c r="B133" s="249"/>
      <c r="C133" s="249"/>
      <c r="D133" s="249"/>
      <c r="E133" s="249"/>
      <c r="F133" s="187">
        <v>1</v>
      </c>
      <c r="G133" s="226" t="s">
        <v>1003</v>
      </c>
      <c r="H133" s="226"/>
      <c r="I133" s="226"/>
      <c r="J133" s="226"/>
      <c r="K133" s="226"/>
      <c r="L133" s="226"/>
      <c r="M133" s="226"/>
      <c r="N133" s="226"/>
      <c r="O133" s="226"/>
      <c r="P133" s="226"/>
      <c r="Q133" s="226"/>
      <c r="R133" s="226"/>
      <c r="S133" s="349">
        <v>43946</v>
      </c>
      <c r="T133" s="349"/>
    </row>
    <row r="134" spans="1:20" ht="15" customHeight="1" x14ac:dyDescent="0.2">
      <c r="B134" s="67"/>
      <c r="C134" s="62"/>
      <c r="D134" s="62"/>
      <c r="E134" s="62"/>
      <c r="F134" s="62"/>
      <c r="G134" s="62"/>
      <c r="H134" s="62"/>
      <c r="I134" s="62"/>
      <c r="J134" s="62"/>
      <c r="K134" s="62"/>
      <c r="L134" s="62"/>
      <c r="M134" s="62"/>
      <c r="N134" s="62"/>
      <c r="O134" s="62"/>
      <c r="P134" s="62"/>
      <c r="Q134" s="62"/>
      <c r="R134" s="62"/>
      <c r="S134" s="62"/>
      <c r="T134" s="63"/>
    </row>
    <row r="135" spans="1:20" ht="25.5" customHeight="1" x14ac:dyDescent="0.2">
      <c r="B135" s="346" t="s">
        <v>433</v>
      </c>
      <c r="C135" s="347"/>
      <c r="D135" s="347"/>
      <c r="E135" s="347"/>
      <c r="F135" s="347"/>
      <c r="G135" s="347"/>
      <c r="H135" s="347"/>
      <c r="I135" s="347"/>
      <c r="J135" s="347"/>
      <c r="K135" s="347"/>
      <c r="L135" s="347"/>
      <c r="M135" s="347"/>
      <c r="N135" s="347"/>
      <c r="O135" s="347"/>
      <c r="P135" s="347"/>
      <c r="Q135" s="347"/>
      <c r="R135" s="347"/>
      <c r="S135" s="347"/>
      <c r="T135" s="348"/>
    </row>
    <row r="136" spans="1:20" ht="34.9" customHeight="1" x14ac:dyDescent="0.2">
      <c r="B136" s="350" t="s">
        <v>45</v>
      </c>
      <c r="C136" s="351"/>
      <c r="D136" s="312" t="s">
        <v>570</v>
      </c>
      <c r="E136" s="313"/>
      <c r="F136" s="313"/>
      <c r="G136" s="313"/>
      <c r="H136" s="313"/>
      <c r="I136" s="313"/>
      <c r="J136" s="314"/>
      <c r="K136" s="312" t="s">
        <v>46</v>
      </c>
      <c r="L136" s="313"/>
      <c r="M136" s="313"/>
      <c r="N136" s="313"/>
      <c r="O136" s="313"/>
      <c r="P136" s="313"/>
      <c r="Q136" s="313"/>
      <c r="R136" s="314"/>
      <c r="S136" s="312" t="s">
        <v>4</v>
      </c>
      <c r="T136" s="314"/>
    </row>
    <row r="137" spans="1:20" ht="30" customHeight="1" x14ac:dyDescent="0.2">
      <c r="B137" s="227" t="s">
        <v>487</v>
      </c>
      <c r="C137" s="228"/>
      <c r="D137" s="229" t="s">
        <v>571</v>
      </c>
      <c r="E137" s="230"/>
      <c r="F137" s="230"/>
      <c r="G137" s="230"/>
      <c r="H137" s="230"/>
      <c r="I137" s="230"/>
      <c r="J137" s="231"/>
      <c r="K137" s="232" t="s">
        <v>488</v>
      </c>
      <c r="L137" s="233"/>
      <c r="M137" s="233"/>
      <c r="N137" s="233"/>
      <c r="O137" s="233"/>
      <c r="P137" s="233"/>
      <c r="Q137" s="233"/>
      <c r="R137" s="234"/>
      <c r="S137" s="310" t="s">
        <v>1014</v>
      </c>
      <c r="T137" s="311"/>
    </row>
    <row r="138" spans="1:20" ht="29.45" customHeight="1" x14ac:dyDescent="0.2">
      <c r="B138" s="227" t="s">
        <v>10</v>
      </c>
      <c r="C138" s="228"/>
      <c r="D138" s="232" t="s">
        <v>1015</v>
      </c>
      <c r="E138" s="233"/>
      <c r="F138" s="233"/>
      <c r="G138" s="233"/>
      <c r="H138" s="233"/>
      <c r="I138" s="233"/>
      <c r="J138" s="234"/>
      <c r="K138" s="232" t="s">
        <v>1016</v>
      </c>
      <c r="L138" s="233"/>
      <c r="M138" s="233"/>
      <c r="N138" s="233"/>
      <c r="O138" s="233"/>
      <c r="P138" s="233"/>
      <c r="Q138" s="233"/>
      <c r="R138" s="234"/>
      <c r="S138" s="310">
        <v>43944</v>
      </c>
      <c r="T138" s="311"/>
    </row>
    <row r="139" spans="1:20" ht="33.6" customHeight="1" x14ac:dyDescent="0.2">
      <c r="B139" s="227" t="s">
        <v>9</v>
      </c>
      <c r="C139" s="228"/>
      <c r="D139" s="229" t="s">
        <v>1017</v>
      </c>
      <c r="E139" s="230"/>
      <c r="F139" s="230"/>
      <c r="G139" s="230"/>
      <c r="H139" s="230"/>
      <c r="I139" s="230"/>
      <c r="J139" s="231"/>
      <c r="K139" s="232" t="s">
        <v>1018</v>
      </c>
      <c r="L139" s="233"/>
      <c r="M139" s="233"/>
      <c r="N139" s="233"/>
      <c r="O139" s="233"/>
      <c r="P139" s="233"/>
      <c r="Q139" s="233"/>
      <c r="R139" s="234"/>
      <c r="S139" s="310">
        <v>43945</v>
      </c>
      <c r="T139" s="311"/>
    </row>
    <row r="140" spans="1:20" ht="29.45" customHeight="1" x14ac:dyDescent="0.2">
      <c r="B140" s="227" t="s">
        <v>10</v>
      </c>
      <c r="C140" s="228"/>
      <c r="D140" s="232" t="s">
        <v>1019</v>
      </c>
      <c r="E140" s="233"/>
      <c r="F140" s="233"/>
      <c r="G140" s="233"/>
      <c r="H140" s="233"/>
      <c r="I140" s="233"/>
      <c r="J140" s="234"/>
      <c r="K140" s="232" t="s">
        <v>1020</v>
      </c>
      <c r="L140" s="233"/>
      <c r="M140" s="233"/>
      <c r="N140" s="233"/>
      <c r="O140" s="233"/>
      <c r="P140" s="233"/>
      <c r="Q140" s="233"/>
      <c r="R140" s="234"/>
      <c r="S140" s="310">
        <v>43945</v>
      </c>
      <c r="T140" s="311"/>
    </row>
    <row r="141" spans="1:20" ht="44.45" customHeight="1" x14ac:dyDescent="0.2">
      <c r="B141" s="227" t="s">
        <v>1021</v>
      </c>
      <c r="C141" s="228"/>
      <c r="D141" s="232" t="s">
        <v>1022</v>
      </c>
      <c r="E141" s="233"/>
      <c r="F141" s="233"/>
      <c r="G141" s="233"/>
      <c r="H141" s="233"/>
      <c r="I141" s="233"/>
      <c r="J141" s="234"/>
      <c r="K141" s="232" t="s">
        <v>1023</v>
      </c>
      <c r="L141" s="233"/>
      <c r="M141" s="233"/>
      <c r="N141" s="233"/>
      <c r="O141" s="233"/>
      <c r="P141" s="233"/>
      <c r="Q141" s="233"/>
      <c r="R141" s="234"/>
      <c r="S141" s="310">
        <v>43949</v>
      </c>
      <c r="T141" s="311"/>
    </row>
    <row r="142" spans="1:20" ht="29.45" customHeight="1" x14ac:dyDescent="0.2">
      <c r="B142" s="227" t="s">
        <v>10</v>
      </c>
      <c r="C142" s="228"/>
      <c r="D142" s="232" t="s">
        <v>1024</v>
      </c>
      <c r="E142" s="233"/>
      <c r="F142" s="233"/>
      <c r="G142" s="233"/>
      <c r="H142" s="233"/>
      <c r="I142" s="233"/>
      <c r="J142" s="234"/>
      <c r="K142" s="232" t="s">
        <v>1025</v>
      </c>
      <c r="L142" s="233"/>
      <c r="M142" s="233"/>
      <c r="N142" s="233"/>
      <c r="O142" s="233"/>
      <c r="P142" s="233"/>
      <c r="Q142" s="233"/>
      <c r="R142" s="234"/>
      <c r="S142" s="310">
        <v>43950</v>
      </c>
      <c r="T142" s="311"/>
    </row>
    <row r="143" spans="1:20" ht="34.15" customHeight="1" x14ac:dyDescent="0.2">
      <c r="B143" s="227" t="s">
        <v>487</v>
      </c>
      <c r="C143" s="228"/>
      <c r="D143" s="229" t="s">
        <v>724</v>
      </c>
      <c r="E143" s="230"/>
      <c r="F143" s="230"/>
      <c r="G143" s="230"/>
      <c r="H143" s="230"/>
      <c r="I143" s="230"/>
      <c r="J143" s="231"/>
      <c r="K143" s="232" t="s">
        <v>725</v>
      </c>
      <c r="L143" s="233"/>
      <c r="M143" s="233"/>
      <c r="N143" s="233"/>
      <c r="O143" s="233"/>
      <c r="P143" s="233"/>
      <c r="Q143" s="233"/>
      <c r="R143" s="234"/>
      <c r="S143" s="310" t="s">
        <v>1014</v>
      </c>
      <c r="T143" s="311"/>
    </row>
    <row r="144" spans="1:20" s="3" customFormat="1" ht="22.5" customHeight="1" x14ac:dyDescent="0.2">
      <c r="B144" s="315" t="s">
        <v>47</v>
      </c>
      <c r="C144" s="316"/>
      <c r="D144" s="316"/>
      <c r="E144" s="316"/>
      <c r="F144" s="316"/>
      <c r="G144" s="316"/>
      <c r="H144" s="316"/>
      <c r="I144" s="316"/>
      <c r="J144" s="316"/>
      <c r="K144" s="316"/>
      <c r="L144" s="316"/>
      <c r="M144" s="316"/>
      <c r="N144" s="316"/>
      <c r="O144" s="316"/>
      <c r="P144" s="316"/>
      <c r="Q144" s="316"/>
      <c r="R144" s="316"/>
      <c r="S144" s="316"/>
      <c r="T144" s="317"/>
    </row>
    <row r="145" spans="2:20" s="6" customFormat="1" ht="22.5" customHeight="1" x14ac:dyDescent="0.2">
      <c r="B145" s="318" t="s">
        <v>48</v>
      </c>
      <c r="C145" s="319"/>
      <c r="D145" s="319"/>
      <c r="E145" s="319"/>
      <c r="F145" s="319"/>
      <c r="G145" s="319"/>
      <c r="H145" s="319"/>
      <c r="I145" s="319"/>
      <c r="J145" s="319"/>
      <c r="K145" s="319"/>
      <c r="L145" s="319"/>
      <c r="M145" s="319"/>
      <c r="N145" s="319"/>
      <c r="O145" s="319"/>
      <c r="P145" s="319"/>
      <c r="Q145" s="319"/>
      <c r="R145" s="319"/>
      <c r="S145" s="319"/>
      <c r="T145" s="320"/>
    </row>
    <row r="146" spans="2:20" s="7" customFormat="1" ht="47.1" customHeight="1" x14ac:dyDescent="0.25">
      <c r="B146" s="321" t="s">
        <v>572</v>
      </c>
      <c r="C146" s="322"/>
      <c r="D146" s="322"/>
      <c r="E146" s="322"/>
      <c r="F146" s="322"/>
      <c r="G146" s="322"/>
      <c r="H146" s="322"/>
      <c r="I146" s="322"/>
      <c r="J146" s="322"/>
      <c r="K146" s="322"/>
      <c r="L146" s="322"/>
      <c r="M146" s="322"/>
      <c r="N146" s="322"/>
      <c r="O146" s="322"/>
      <c r="P146" s="322"/>
      <c r="Q146" s="322"/>
      <c r="R146" s="322"/>
      <c r="S146" s="322"/>
      <c r="T146" s="323"/>
    </row>
    <row r="147" spans="2:20" s="6" customFormat="1" ht="22.5" customHeight="1" x14ac:dyDescent="0.2">
      <c r="B147" s="264"/>
      <c r="C147" s="324"/>
      <c r="D147" s="324"/>
      <c r="E147" s="324"/>
      <c r="F147" s="324"/>
      <c r="G147" s="324"/>
      <c r="H147" s="324"/>
      <c r="I147" s="324"/>
      <c r="J147" s="324"/>
      <c r="K147" s="324"/>
      <c r="L147" s="324"/>
      <c r="M147" s="324"/>
      <c r="N147" s="324"/>
      <c r="O147" s="324"/>
      <c r="P147" s="324"/>
      <c r="Q147" s="324"/>
      <c r="R147" s="324"/>
      <c r="S147" s="324"/>
      <c r="T147" s="265"/>
    </row>
    <row r="148" spans="2:20" s="6" customFormat="1" ht="22.5" customHeight="1" x14ac:dyDescent="0.2">
      <c r="B148" s="325" t="s">
        <v>49</v>
      </c>
      <c r="C148" s="326"/>
      <c r="D148" s="326"/>
      <c r="E148" s="326"/>
      <c r="F148" s="326"/>
      <c r="G148" s="326"/>
      <c r="H148" s="326"/>
      <c r="I148" s="326"/>
      <c r="J148" s="326"/>
      <c r="K148" s="326"/>
      <c r="L148" s="326"/>
      <c r="M148" s="326"/>
      <c r="N148" s="326"/>
      <c r="O148" s="326"/>
      <c r="P148" s="326"/>
      <c r="Q148" s="326"/>
      <c r="R148" s="326"/>
      <c r="S148" s="326"/>
      <c r="T148" s="327"/>
    </row>
    <row r="149" spans="2:20" s="6" customFormat="1" ht="22.5" customHeight="1" x14ac:dyDescent="0.2">
      <c r="B149" s="332" t="s">
        <v>50</v>
      </c>
      <c r="C149" s="332"/>
      <c r="D149" s="333" t="s">
        <v>573</v>
      </c>
      <c r="E149" s="334"/>
      <c r="F149" s="334"/>
      <c r="G149" s="334"/>
      <c r="H149" s="334"/>
      <c r="I149" s="334"/>
      <c r="J149" s="335"/>
      <c r="K149" s="340" t="s">
        <v>25</v>
      </c>
      <c r="L149" s="340"/>
      <c r="M149" s="340"/>
      <c r="N149" s="340"/>
      <c r="O149" s="340"/>
      <c r="P149" s="340"/>
      <c r="Q149" s="340"/>
      <c r="R149" s="340"/>
      <c r="S149" s="333" t="s">
        <v>51</v>
      </c>
      <c r="T149" s="335"/>
    </row>
    <row r="150" spans="2:20" s="6" customFormat="1" ht="277.89999999999998" customHeight="1" x14ac:dyDescent="0.2">
      <c r="B150" s="328" t="s">
        <v>52</v>
      </c>
      <c r="C150" s="328"/>
      <c r="D150" s="222" t="s">
        <v>574</v>
      </c>
      <c r="E150" s="223"/>
      <c r="F150" s="223"/>
      <c r="G150" s="223"/>
      <c r="H150" s="223"/>
      <c r="I150" s="223"/>
      <c r="J150" s="224"/>
      <c r="K150" s="468" t="s">
        <v>604</v>
      </c>
      <c r="L150" s="468"/>
      <c r="M150" s="468"/>
      <c r="N150" s="468"/>
      <c r="O150" s="468"/>
      <c r="P150" s="468"/>
      <c r="Q150" s="468"/>
      <c r="R150" s="468"/>
      <c r="S150" s="341" t="s">
        <v>605</v>
      </c>
      <c r="T150" s="342"/>
    </row>
    <row r="151" spans="2:20" s="6" customFormat="1" ht="126.75" customHeight="1" x14ac:dyDescent="0.2">
      <c r="B151" s="328" t="s">
        <v>53</v>
      </c>
      <c r="C151" s="328"/>
      <c r="D151" s="329" t="s">
        <v>575</v>
      </c>
      <c r="E151" s="330"/>
      <c r="F151" s="330"/>
      <c r="G151" s="330"/>
      <c r="H151" s="330"/>
      <c r="I151" s="330"/>
      <c r="J151" s="331"/>
      <c r="K151" s="339" t="s">
        <v>54</v>
      </c>
      <c r="L151" s="339"/>
      <c r="M151" s="339"/>
      <c r="N151" s="339"/>
      <c r="O151" s="339"/>
      <c r="P151" s="339"/>
      <c r="Q151" s="339"/>
      <c r="R151" s="339"/>
      <c r="S151" s="341" t="s">
        <v>605</v>
      </c>
      <c r="T151" s="342"/>
    </row>
    <row r="152" spans="2:20" s="6" customFormat="1" ht="82.5" customHeight="1" x14ac:dyDescent="0.2">
      <c r="B152" s="328" t="s">
        <v>55</v>
      </c>
      <c r="C152" s="328"/>
      <c r="D152" s="329" t="s">
        <v>576</v>
      </c>
      <c r="E152" s="330"/>
      <c r="F152" s="330"/>
      <c r="G152" s="330"/>
      <c r="H152" s="330"/>
      <c r="I152" s="330"/>
      <c r="J152" s="331"/>
      <c r="K152" s="339" t="s">
        <v>56</v>
      </c>
      <c r="L152" s="339"/>
      <c r="M152" s="339"/>
      <c r="N152" s="339"/>
      <c r="O152" s="339"/>
      <c r="P152" s="339"/>
      <c r="Q152" s="339"/>
      <c r="R152" s="339"/>
      <c r="S152" s="466" t="s">
        <v>57</v>
      </c>
      <c r="T152" s="467"/>
    </row>
    <row r="153" spans="2:20" s="6" customFormat="1" ht="329.25" customHeight="1" x14ac:dyDescent="0.2">
      <c r="B153" s="328" t="s">
        <v>22</v>
      </c>
      <c r="C153" s="328"/>
      <c r="D153" s="329" t="s">
        <v>577</v>
      </c>
      <c r="E153" s="330"/>
      <c r="F153" s="330"/>
      <c r="G153" s="330"/>
      <c r="H153" s="330"/>
      <c r="I153" s="330"/>
      <c r="J153" s="331"/>
      <c r="K153" s="226" t="s">
        <v>117</v>
      </c>
      <c r="L153" s="469"/>
      <c r="M153" s="469"/>
      <c r="N153" s="469"/>
      <c r="O153" s="469"/>
      <c r="P153" s="469"/>
      <c r="Q153" s="469"/>
      <c r="R153" s="469"/>
      <c r="S153" s="466" t="s">
        <v>57</v>
      </c>
      <c r="T153" s="467"/>
    </row>
    <row r="154" spans="2:20" s="6" customFormat="1" ht="158.1" customHeight="1" x14ac:dyDescent="0.2">
      <c r="B154" s="328" t="s">
        <v>58</v>
      </c>
      <c r="C154" s="328"/>
      <c r="D154" s="329" t="s">
        <v>578</v>
      </c>
      <c r="E154" s="330"/>
      <c r="F154" s="330"/>
      <c r="G154" s="330"/>
      <c r="H154" s="330"/>
      <c r="I154" s="330"/>
      <c r="J154" s="331"/>
      <c r="K154" s="339" t="s">
        <v>59</v>
      </c>
      <c r="L154" s="339"/>
      <c r="M154" s="339"/>
      <c r="N154" s="339"/>
      <c r="O154" s="339"/>
      <c r="P154" s="339"/>
      <c r="Q154" s="339"/>
      <c r="R154" s="339"/>
      <c r="S154" s="341" t="s">
        <v>60</v>
      </c>
      <c r="T154" s="342"/>
    </row>
    <row r="155" spans="2:20" s="6" customFormat="1" ht="22.5" customHeight="1" x14ac:dyDescent="0.2">
      <c r="B155" s="250"/>
      <c r="C155" s="251"/>
      <c r="D155" s="251"/>
      <c r="E155" s="251"/>
      <c r="F155" s="251"/>
      <c r="G155" s="251"/>
      <c r="H155" s="251"/>
      <c r="I155" s="251"/>
      <c r="J155" s="251"/>
      <c r="K155" s="251"/>
      <c r="L155" s="251"/>
      <c r="M155" s="251"/>
      <c r="N155" s="251"/>
      <c r="O155" s="251"/>
      <c r="P155" s="251"/>
      <c r="Q155" s="251"/>
      <c r="R155" s="251"/>
      <c r="S155" s="251"/>
      <c r="T155" s="252"/>
    </row>
    <row r="156" spans="2:20" s="3" customFormat="1" ht="22.5" customHeight="1" x14ac:dyDescent="0.2">
      <c r="B156" s="325" t="s">
        <v>118</v>
      </c>
      <c r="C156" s="326"/>
      <c r="D156" s="326"/>
      <c r="E156" s="326"/>
      <c r="F156" s="326"/>
      <c r="G156" s="326"/>
      <c r="H156" s="326"/>
      <c r="I156" s="326"/>
      <c r="J156" s="326"/>
      <c r="K156" s="326"/>
      <c r="L156" s="326"/>
      <c r="M156" s="326"/>
      <c r="N156" s="326"/>
      <c r="O156" s="326"/>
      <c r="P156" s="326"/>
      <c r="Q156" s="326"/>
      <c r="R156" s="326"/>
      <c r="S156" s="326"/>
      <c r="T156" s="327"/>
    </row>
    <row r="157" spans="2:20" s="3" customFormat="1" ht="29.25" customHeight="1" x14ac:dyDescent="0.2">
      <c r="B157" s="4"/>
      <c r="C157" s="4"/>
      <c r="D157" s="4"/>
      <c r="E157" s="4"/>
      <c r="F157" s="4"/>
      <c r="G157" s="104"/>
      <c r="H157" s="4"/>
      <c r="I157" s="5"/>
      <c r="J157" s="4"/>
      <c r="K157" s="4"/>
      <c r="L157" s="269"/>
      <c r="M157" s="270"/>
      <c r="N157" s="270"/>
      <c r="O157" s="270"/>
      <c r="P157" s="270"/>
      <c r="Q157" s="270"/>
      <c r="R157" s="270"/>
      <c r="S157" s="270"/>
      <c r="T157" s="271"/>
    </row>
    <row r="158" spans="2:20" s="3" customFormat="1" ht="22.5" customHeight="1" x14ac:dyDescent="0.2">
      <c r="B158" s="470" t="s">
        <v>61</v>
      </c>
      <c r="C158" s="471"/>
      <c r="D158" s="471"/>
      <c r="E158" s="471"/>
      <c r="F158" s="471"/>
      <c r="G158" s="471"/>
      <c r="H158" s="471"/>
      <c r="I158" s="471"/>
      <c r="J158" s="471"/>
      <c r="K158" s="472"/>
      <c r="L158" s="272"/>
      <c r="M158" s="273"/>
      <c r="N158" s="273"/>
      <c r="O158" s="273"/>
      <c r="P158" s="273"/>
      <c r="Q158" s="273"/>
      <c r="R158" s="273"/>
      <c r="S158" s="273"/>
      <c r="T158" s="274"/>
    </row>
    <row r="159" spans="2:20" s="3" customFormat="1" ht="28.5" customHeight="1" x14ac:dyDescent="0.2">
      <c r="B159" s="328" t="s">
        <v>62</v>
      </c>
      <c r="C159" s="328"/>
      <c r="D159" s="328"/>
      <c r="E159" s="470" t="s">
        <v>523</v>
      </c>
      <c r="F159" s="472"/>
      <c r="G159" s="8" t="s">
        <v>63</v>
      </c>
      <c r="H159" s="9" t="s">
        <v>64</v>
      </c>
      <c r="I159" s="10" t="s">
        <v>65</v>
      </c>
      <c r="J159" s="100" t="s">
        <v>66</v>
      </c>
      <c r="K159" s="100" t="s">
        <v>67</v>
      </c>
      <c r="L159" s="272"/>
      <c r="M159" s="273"/>
      <c r="N159" s="273"/>
      <c r="O159" s="273"/>
      <c r="P159" s="273"/>
      <c r="Q159" s="273"/>
      <c r="R159" s="273"/>
      <c r="S159" s="273"/>
      <c r="T159" s="274"/>
    </row>
    <row r="160" spans="2:20" s="3" customFormat="1" ht="25.5" customHeight="1" x14ac:dyDescent="0.2">
      <c r="B160" s="284" t="s">
        <v>68</v>
      </c>
      <c r="C160" s="285"/>
      <c r="D160" s="286"/>
      <c r="E160" s="287">
        <v>38.89</v>
      </c>
      <c r="F160" s="288"/>
      <c r="G160" s="13">
        <f>+E173</f>
        <v>0.53620000000000001</v>
      </c>
      <c r="H160" s="27">
        <f>+G173</f>
        <v>0.65080000000000005</v>
      </c>
      <c r="I160" s="11">
        <v>42684</v>
      </c>
      <c r="J160" s="11">
        <v>44549</v>
      </c>
      <c r="K160" s="12">
        <f t="shared" ref="K160:K167" si="0">+J160-I160</f>
        <v>1865</v>
      </c>
      <c r="L160" s="272"/>
      <c r="M160" s="273"/>
      <c r="N160" s="273"/>
      <c r="O160" s="273"/>
      <c r="P160" s="273"/>
      <c r="Q160" s="273"/>
      <c r="R160" s="273"/>
      <c r="S160" s="273"/>
      <c r="T160" s="274"/>
    </row>
    <row r="161" spans="2:20" s="3" customFormat="1" ht="15" customHeight="1" x14ac:dyDescent="0.2">
      <c r="B161" s="284" t="s">
        <v>69</v>
      </c>
      <c r="C161" s="285"/>
      <c r="D161" s="286"/>
      <c r="E161" s="287">
        <v>21.84</v>
      </c>
      <c r="F161" s="288"/>
      <c r="G161" s="13">
        <f>+F202</f>
        <v>0.48049999999999998</v>
      </c>
      <c r="H161" s="27">
        <f>+H202</f>
        <v>0.55000000000000004</v>
      </c>
      <c r="I161" s="11">
        <v>43044</v>
      </c>
      <c r="J161" s="11">
        <v>44484</v>
      </c>
      <c r="K161" s="12">
        <f t="shared" si="0"/>
        <v>1440</v>
      </c>
      <c r="L161" s="272"/>
      <c r="M161" s="273"/>
      <c r="N161" s="273"/>
      <c r="O161" s="273"/>
      <c r="P161" s="273"/>
      <c r="Q161" s="273"/>
      <c r="R161" s="273"/>
      <c r="S161" s="273"/>
      <c r="T161" s="274"/>
    </row>
    <row r="162" spans="2:20" s="3" customFormat="1" ht="30.75" customHeight="1" x14ac:dyDescent="0.2">
      <c r="B162" s="284" t="s">
        <v>70</v>
      </c>
      <c r="C162" s="285"/>
      <c r="D162" s="286"/>
      <c r="E162" s="287">
        <v>0</v>
      </c>
      <c r="F162" s="288"/>
      <c r="G162" s="157">
        <f>F230</f>
        <v>1</v>
      </c>
      <c r="H162" s="158">
        <f>H230</f>
        <v>1</v>
      </c>
      <c r="I162" s="11">
        <v>42689</v>
      </c>
      <c r="J162" s="11">
        <v>42840</v>
      </c>
      <c r="K162" s="12">
        <f t="shared" si="0"/>
        <v>151</v>
      </c>
      <c r="L162" s="272"/>
      <c r="M162" s="273"/>
      <c r="N162" s="273"/>
      <c r="O162" s="273"/>
      <c r="P162" s="273"/>
      <c r="Q162" s="273"/>
      <c r="R162" s="273"/>
      <c r="S162" s="273"/>
      <c r="T162" s="274"/>
    </row>
    <row r="163" spans="2:20" s="3" customFormat="1" ht="25.5" customHeight="1" x14ac:dyDescent="0.2">
      <c r="B163" s="284" t="s">
        <v>71</v>
      </c>
      <c r="C163" s="285"/>
      <c r="D163" s="286"/>
      <c r="E163" s="287">
        <v>34.69</v>
      </c>
      <c r="F163" s="288"/>
      <c r="G163" s="13">
        <f>+E245</f>
        <v>0.63539999999999996</v>
      </c>
      <c r="H163" s="27">
        <f>+G245</f>
        <v>0.68189999999999995</v>
      </c>
      <c r="I163" s="11">
        <v>42684</v>
      </c>
      <c r="J163" s="11">
        <v>44549</v>
      </c>
      <c r="K163" s="12">
        <f t="shared" si="0"/>
        <v>1865</v>
      </c>
      <c r="L163" s="272"/>
      <c r="M163" s="273"/>
      <c r="N163" s="273"/>
      <c r="O163" s="273"/>
      <c r="P163" s="273"/>
      <c r="Q163" s="273"/>
      <c r="R163" s="273"/>
      <c r="S163" s="273"/>
      <c r="T163" s="274"/>
    </row>
    <row r="164" spans="2:20" s="3" customFormat="1" ht="23.25" customHeight="1" x14ac:dyDescent="0.2">
      <c r="B164" s="284" t="s">
        <v>753</v>
      </c>
      <c r="C164" s="285"/>
      <c r="D164" s="286"/>
      <c r="E164" s="475">
        <v>4.58</v>
      </c>
      <c r="F164" s="476"/>
      <c r="G164" s="157">
        <f>+H267</f>
        <v>1</v>
      </c>
      <c r="H164" s="158">
        <f>+H264</f>
        <v>1</v>
      </c>
      <c r="I164" s="11">
        <v>42684</v>
      </c>
      <c r="J164" s="11">
        <v>43921</v>
      </c>
      <c r="K164" s="481">
        <f t="shared" si="0"/>
        <v>1237</v>
      </c>
      <c r="L164" s="272"/>
      <c r="M164" s="273"/>
      <c r="N164" s="273"/>
      <c r="O164" s="273"/>
      <c r="P164" s="273"/>
      <c r="Q164" s="273"/>
      <c r="R164" s="273"/>
      <c r="S164" s="273"/>
      <c r="T164" s="274"/>
    </row>
    <row r="165" spans="2:20" s="3" customFormat="1" ht="22.5" customHeight="1" x14ac:dyDescent="0.2">
      <c r="B165" s="284" t="s">
        <v>754</v>
      </c>
      <c r="C165" s="285"/>
      <c r="D165" s="286"/>
      <c r="E165" s="477"/>
      <c r="F165" s="478"/>
      <c r="G165" s="157">
        <f>+F280</f>
        <v>1</v>
      </c>
      <c r="H165" s="158">
        <f>+H280</f>
        <v>1</v>
      </c>
      <c r="I165" s="11">
        <v>42684</v>
      </c>
      <c r="J165" s="11">
        <v>43921</v>
      </c>
      <c r="K165" s="482"/>
      <c r="L165" s="272"/>
      <c r="M165" s="273"/>
      <c r="N165" s="273"/>
      <c r="O165" s="273"/>
      <c r="P165" s="273"/>
      <c r="Q165" s="273"/>
      <c r="R165" s="273"/>
      <c r="S165" s="273"/>
      <c r="T165" s="274"/>
    </row>
    <row r="166" spans="2:20" s="18" customFormat="1" ht="19.5" customHeight="1" x14ac:dyDescent="0.2">
      <c r="B166" s="284" t="s">
        <v>102</v>
      </c>
      <c r="C166" s="285"/>
      <c r="D166" s="286"/>
      <c r="E166" s="479"/>
      <c r="F166" s="480"/>
      <c r="G166" s="157">
        <v>1</v>
      </c>
      <c r="H166" s="158">
        <v>1</v>
      </c>
      <c r="I166" s="14"/>
      <c r="J166" s="14"/>
      <c r="K166" s="483"/>
      <c r="L166" s="272"/>
      <c r="M166" s="273"/>
      <c r="N166" s="273"/>
      <c r="O166" s="273"/>
      <c r="P166" s="273"/>
      <c r="Q166" s="273"/>
      <c r="R166" s="273"/>
      <c r="S166" s="273"/>
      <c r="T166" s="274"/>
    </row>
    <row r="167" spans="2:20" s="18" customFormat="1" ht="21.75" customHeight="1" x14ac:dyDescent="0.25">
      <c r="B167" s="470" t="s">
        <v>72</v>
      </c>
      <c r="C167" s="471"/>
      <c r="D167" s="472"/>
      <c r="E167" s="473">
        <f>SUM(E160:F164)</f>
        <v>100</v>
      </c>
      <c r="F167" s="474"/>
      <c r="G167" s="154">
        <f>+G160*E160+G161*E161+G162*E162+G163*E163+G165*E164</f>
        <v>57.968963999999993</v>
      </c>
      <c r="H167" s="154">
        <f>+H160*E160+H161*E161+H162*E162+H163*E163+H166*E164</f>
        <v>65.556723000000005</v>
      </c>
      <c r="I167" s="155">
        <v>42684</v>
      </c>
      <c r="J167" s="155">
        <v>44549</v>
      </c>
      <c r="K167" s="156">
        <f t="shared" si="0"/>
        <v>1865</v>
      </c>
      <c r="L167" s="272"/>
      <c r="M167" s="273"/>
      <c r="N167" s="273"/>
      <c r="O167" s="273"/>
      <c r="P167" s="273"/>
      <c r="Q167" s="273"/>
      <c r="R167" s="273"/>
      <c r="S167" s="273"/>
      <c r="T167" s="274"/>
    </row>
    <row r="168" spans="2:20" s="18" customFormat="1" ht="14.25" x14ac:dyDescent="0.2">
      <c r="B168" s="101"/>
      <c r="C168" s="101"/>
      <c r="D168" s="101"/>
      <c r="E168" s="13"/>
      <c r="F168" s="13"/>
      <c r="G168" s="15"/>
      <c r="H168" s="14"/>
      <c r="I168" s="16"/>
      <c r="J168" s="14"/>
      <c r="K168" s="14"/>
      <c r="L168" s="275"/>
      <c r="M168" s="276"/>
      <c r="N168" s="276"/>
      <c r="O168" s="276"/>
      <c r="P168" s="276"/>
      <c r="Q168" s="276"/>
      <c r="R168" s="276"/>
      <c r="S168" s="276"/>
      <c r="T168" s="277"/>
    </row>
    <row r="169" spans="2:20" s="3" customFormat="1" ht="15" customHeight="1" x14ac:dyDescent="0.2">
      <c r="B169" s="307" t="s">
        <v>73</v>
      </c>
      <c r="C169" s="308"/>
      <c r="D169" s="308"/>
      <c r="E169" s="308"/>
      <c r="F169" s="308"/>
      <c r="G169" s="308"/>
      <c r="H169" s="308"/>
      <c r="I169" s="308"/>
      <c r="J169" s="308"/>
      <c r="K169" s="308"/>
      <c r="L169" s="308"/>
      <c r="M169" s="308"/>
      <c r="N169" s="308"/>
      <c r="O169" s="308"/>
      <c r="P169" s="308"/>
      <c r="Q169" s="308"/>
      <c r="R169" s="308"/>
      <c r="S169" s="308"/>
      <c r="T169" s="309"/>
    </row>
    <row r="170" spans="2:20" s="3" customFormat="1" ht="22.5" customHeight="1" x14ac:dyDescent="0.2">
      <c r="B170" s="237" t="s">
        <v>589</v>
      </c>
      <c r="C170" s="238"/>
      <c r="D170" s="238"/>
      <c r="E170" s="238"/>
      <c r="F170" s="238"/>
      <c r="G170" s="238"/>
      <c r="H170" s="238"/>
      <c r="I170" s="238"/>
      <c r="J170" s="238"/>
      <c r="K170" s="238"/>
      <c r="L170" s="238"/>
      <c r="M170" s="238"/>
      <c r="N170" s="238"/>
      <c r="O170" s="238"/>
      <c r="P170" s="238"/>
      <c r="Q170" s="238"/>
      <c r="R170" s="238"/>
      <c r="S170" s="238"/>
      <c r="T170" s="239"/>
    </row>
    <row r="171" spans="2:20" s="3" customFormat="1" ht="33.75" customHeight="1" x14ac:dyDescent="0.2">
      <c r="B171" s="280" t="s">
        <v>119</v>
      </c>
      <c r="C171" s="281"/>
      <c r="D171" s="281"/>
      <c r="E171" s="281"/>
      <c r="F171" s="281"/>
      <c r="G171" s="281"/>
      <c r="H171" s="281"/>
      <c r="I171" s="281"/>
      <c r="J171" s="281"/>
      <c r="K171" s="282"/>
      <c r="L171" s="240"/>
      <c r="M171" s="241"/>
      <c r="N171" s="241"/>
      <c r="O171" s="241"/>
      <c r="P171" s="241"/>
      <c r="Q171" s="241"/>
      <c r="R171" s="241"/>
      <c r="S171" s="241"/>
      <c r="T171" s="242"/>
    </row>
    <row r="172" spans="2:20" s="3" customFormat="1" ht="22.5" customHeight="1" x14ac:dyDescent="0.2">
      <c r="B172" s="249" t="s">
        <v>74</v>
      </c>
      <c r="C172" s="249"/>
      <c r="D172" s="249"/>
      <c r="E172" s="227" t="s">
        <v>524</v>
      </c>
      <c r="F172" s="228"/>
      <c r="G172" s="249" t="s">
        <v>64</v>
      </c>
      <c r="H172" s="249"/>
      <c r="I172" s="249" t="s">
        <v>75</v>
      </c>
      <c r="J172" s="249"/>
      <c r="K172" s="249"/>
      <c r="L172" s="243"/>
      <c r="M172" s="244"/>
      <c r="N172" s="244"/>
      <c r="O172" s="244"/>
      <c r="P172" s="244"/>
      <c r="Q172" s="244"/>
      <c r="R172" s="244"/>
      <c r="S172" s="244"/>
      <c r="T172" s="245"/>
    </row>
    <row r="173" spans="2:20" s="3" customFormat="1" ht="22.5" customHeight="1" x14ac:dyDescent="0.2">
      <c r="B173" s="437" t="s">
        <v>76</v>
      </c>
      <c r="C173" s="437"/>
      <c r="D173" s="437"/>
      <c r="E173" s="253">
        <f>+G176</f>
        <v>0.53620000000000001</v>
      </c>
      <c r="F173" s="255"/>
      <c r="G173" s="235">
        <v>0.65080000000000005</v>
      </c>
      <c r="H173" s="235"/>
      <c r="I173" s="236">
        <f>E173-G173</f>
        <v>-0.11460000000000004</v>
      </c>
      <c r="J173" s="236"/>
      <c r="K173" s="236"/>
      <c r="L173" s="243"/>
      <c r="M173" s="244"/>
      <c r="N173" s="244"/>
      <c r="O173" s="244"/>
      <c r="P173" s="244"/>
      <c r="Q173" s="244"/>
      <c r="R173" s="244"/>
      <c r="S173" s="244"/>
      <c r="T173" s="245"/>
    </row>
    <row r="174" spans="2:20" s="3" customFormat="1" ht="22.5" customHeight="1" x14ac:dyDescent="0.2">
      <c r="B174" s="250"/>
      <c r="C174" s="251"/>
      <c r="D174" s="251"/>
      <c r="E174" s="251"/>
      <c r="F174" s="251"/>
      <c r="G174" s="251"/>
      <c r="H174" s="251"/>
      <c r="I174" s="251"/>
      <c r="J174" s="251"/>
      <c r="K174" s="252"/>
      <c r="L174" s="243"/>
      <c r="M174" s="244"/>
      <c r="N174" s="244"/>
      <c r="O174" s="244"/>
      <c r="P174" s="244"/>
      <c r="Q174" s="244"/>
      <c r="R174" s="244"/>
      <c r="S174" s="244"/>
      <c r="T174" s="245"/>
    </row>
    <row r="175" spans="2:20" s="3" customFormat="1" ht="32.25" customHeight="1" x14ac:dyDescent="0.2">
      <c r="B175" s="249" t="s">
        <v>77</v>
      </c>
      <c r="C175" s="249"/>
      <c r="D175" s="249" t="s">
        <v>66</v>
      </c>
      <c r="E175" s="249"/>
      <c r="F175" s="97" t="s">
        <v>78</v>
      </c>
      <c r="G175" s="236" t="s">
        <v>79</v>
      </c>
      <c r="H175" s="236"/>
      <c r="I175" s="97" t="s">
        <v>80</v>
      </c>
      <c r="J175" s="236" t="s">
        <v>81</v>
      </c>
      <c r="K175" s="236"/>
      <c r="L175" s="243"/>
      <c r="M175" s="244"/>
      <c r="N175" s="244"/>
      <c r="O175" s="244"/>
      <c r="P175" s="244"/>
      <c r="Q175" s="244"/>
      <c r="R175" s="244"/>
      <c r="S175" s="244"/>
      <c r="T175" s="245"/>
    </row>
    <row r="176" spans="2:20" s="3" customFormat="1" ht="29.25" customHeight="1" x14ac:dyDescent="0.2">
      <c r="B176" s="256">
        <f>I160</f>
        <v>42684</v>
      </c>
      <c r="C176" s="257"/>
      <c r="D176" s="256">
        <f>J160</f>
        <v>44549</v>
      </c>
      <c r="E176" s="257"/>
      <c r="F176" s="17">
        <f>K160</f>
        <v>1865</v>
      </c>
      <c r="G176" s="253">
        <v>0.53620000000000001</v>
      </c>
      <c r="H176" s="254"/>
      <c r="I176" s="254"/>
      <c r="J176" s="254"/>
      <c r="K176" s="255"/>
      <c r="L176" s="243"/>
      <c r="M176" s="244"/>
      <c r="N176" s="244"/>
      <c r="O176" s="244"/>
      <c r="P176" s="244"/>
      <c r="Q176" s="244"/>
      <c r="R176" s="244"/>
      <c r="S176" s="244"/>
      <c r="T176" s="245"/>
    </row>
    <row r="177" spans="2:20" s="3" customFormat="1" ht="25.5" customHeight="1" x14ac:dyDescent="0.2">
      <c r="B177" s="250"/>
      <c r="C177" s="251"/>
      <c r="D177" s="251"/>
      <c r="E177" s="251"/>
      <c r="F177" s="251"/>
      <c r="G177" s="251"/>
      <c r="H177" s="251"/>
      <c r="I177" s="251"/>
      <c r="J177" s="251"/>
      <c r="K177" s="252"/>
      <c r="L177" s="243"/>
      <c r="M177" s="244"/>
      <c r="N177" s="244"/>
      <c r="O177" s="244"/>
      <c r="P177" s="244"/>
      <c r="Q177" s="244"/>
      <c r="R177" s="244"/>
      <c r="S177" s="244"/>
      <c r="T177" s="245"/>
    </row>
    <row r="178" spans="2:20" s="3" customFormat="1" ht="19.5" customHeight="1" x14ac:dyDescent="0.2">
      <c r="B178" s="280" t="s">
        <v>82</v>
      </c>
      <c r="C178" s="281"/>
      <c r="D178" s="281"/>
      <c r="E178" s="281"/>
      <c r="F178" s="281"/>
      <c r="G178" s="281"/>
      <c r="H178" s="281"/>
      <c r="I178" s="281"/>
      <c r="J178" s="281"/>
      <c r="K178" s="282"/>
      <c r="L178" s="246"/>
      <c r="M178" s="247"/>
      <c r="N178" s="247"/>
      <c r="O178" s="247"/>
      <c r="P178" s="247"/>
      <c r="Q178" s="247"/>
      <c r="R178" s="247"/>
      <c r="S178" s="247"/>
      <c r="T178" s="248"/>
    </row>
    <row r="179" spans="2:20" s="3" customFormat="1" ht="22.5" customHeight="1" x14ac:dyDescent="0.2">
      <c r="B179" s="289" t="s">
        <v>83</v>
      </c>
      <c r="C179" s="289"/>
      <c r="D179" s="289"/>
      <c r="E179" s="289"/>
      <c r="F179" s="459" t="s">
        <v>787</v>
      </c>
      <c r="G179" s="459"/>
      <c r="H179" s="459"/>
      <c r="I179" s="459"/>
      <c r="J179" s="460" t="s">
        <v>84</v>
      </c>
      <c r="K179" s="461"/>
      <c r="L179" s="461"/>
      <c r="M179" s="461"/>
      <c r="N179" s="461"/>
      <c r="O179" s="461"/>
      <c r="P179" s="461"/>
      <c r="Q179" s="461"/>
      <c r="R179" s="461"/>
      <c r="S179" s="461"/>
      <c r="T179" s="462"/>
    </row>
    <row r="180" spans="2:20" s="3" customFormat="1" ht="19.5" customHeight="1" x14ac:dyDescent="0.2">
      <c r="B180" s="289" t="s">
        <v>85</v>
      </c>
      <c r="C180" s="289"/>
      <c r="D180" s="289" t="s">
        <v>525</v>
      </c>
      <c r="E180" s="289"/>
      <c r="F180" s="459"/>
      <c r="G180" s="459"/>
      <c r="H180" s="459"/>
      <c r="I180" s="459"/>
      <c r="J180" s="463"/>
      <c r="K180" s="464"/>
      <c r="L180" s="464"/>
      <c r="M180" s="464"/>
      <c r="N180" s="464"/>
      <c r="O180" s="464"/>
      <c r="P180" s="464"/>
      <c r="Q180" s="464"/>
      <c r="R180" s="464"/>
      <c r="S180" s="464"/>
      <c r="T180" s="465"/>
    </row>
    <row r="181" spans="2:20" s="3" customFormat="1" ht="38.450000000000003" customHeight="1" x14ac:dyDescent="0.2">
      <c r="B181" s="278" t="s">
        <v>586</v>
      </c>
      <c r="C181" s="279"/>
      <c r="D181" s="278" t="s">
        <v>765</v>
      </c>
      <c r="E181" s="279"/>
      <c r="F181" s="278" t="s">
        <v>832</v>
      </c>
      <c r="G181" s="283"/>
      <c r="H181" s="283"/>
      <c r="I181" s="279"/>
      <c r="J181" s="266" t="s">
        <v>843</v>
      </c>
      <c r="K181" s="267"/>
      <c r="L181" s="267"/>
      <c r="M181" s="267"/>
      <c r="N181" s="267"/>
      <c r="O181" s="267"/>
      <c r="P181" s="267"/>
      <c r="Q181" s="267"/>
      <c r="R181" s="267"/>
      <c r="S181" s="267"/>
      <c r="T181" s="268"/>
    </row>
    <row r="182" spans="2:20" s="3" customFormat="1" ht="58.9" customHeight="1" x14ac:dyDescent="0.2">
      <c r="B182" s="278" t="s">
        <v>767</v>
      </c>
      <c r="C182" s="279"/>
      <c r="D182" s="278"/>
      <c r="E182" s="279"/>
      <c r="F182" s="258" t="s">
        <v>768</v>
      </c>
      <c r="G182" s="259"/>
      <c r="H182" s="259"/>
      <c r="I182" s="260"/>
      <c r="J182" s="266" t="s">
        <v>877</v>
      </c>
      <c r="K182" s="267"/>
      <c r="L182" s="267"/>
      <c r="M182" s="267"/>
      <c r="N182" s="267"/>
      <c r="O182" s="267"/>
      <c r="P182" s="267"/>
      <c r="Q182" s="267"/>
      <c r="R182" s="267"/>
      <c r="S182" s="267"/>
      <c r="T182" s="268"/>
    </row>
    <row r="183" spans="2:20" s="3" customFormat="1" ht="28.15" customHeight="1" x14ac:dyDescent="0.2">
      <c r="B183" s="258" t="s">
        <v>833</v>
      </c>
      <c r="C183" s="260"/>
      <c r="D183" s="278"/>
      <c r="E183" s="279"/>
      <c r="F183" s="278" t="s">
        <v>834</v>
      </c>
      <c r="G183" s="283"/>
      <c r="H183" s="283"/>
      <c r="I183" s="279"/>
      <c r="J183" s="266" t="s">
        <v>835</v>
      </c>
      <c r="K183" s="267"/>
      <c r="L183" s="267"/>
      <c r="M183" s="267"/>
      <c r="N183" s="267"/>
      <c r="O183" s="267"/>
      <c r="P183" s="267"/>
      <c r="Q183" s="267"/>
      <c r="R183" s="267"/>
      <c r="S183" s="267"/>
      <c r="T183" s="268"/>
    </row>
    <row r="184" spans="2:20" s="3" customFormat="1" ht="51" customHeight="1" x14ac:dyDescent="0.2">
      <c r="B184" s="278" t="s">
        <v>769</v>
      </c>
      <c r="C184" s="279"/>
      <c r="D184" s="278" t="s">
        <v>770</v>
      </c>
      <c r="E184" s="279"/>
      <c r="F184" s="258" t="s">
        <v>771</v>
      </c>
      <c r="G184" s="259"/>
      <c r="H184" s="259"/>
      <c r="I184" s="260"/>
      <c r="J184" s="266" t="s">
        <v>878</v>
      </c>
      <c r="K184" s="267"/>
      <c r="L184" s="267"/>
      <c r="M184" s="267"/>
      <c r="N184" s="267"/>
      <c r="O184" s="267"/>
      <c r="P184" s="267"/>
      <c r="Q184" s="267"/>
      <c r="R184" s="267"/>
      <c r="S184" s="267"/>
      <c r="T184" s="268"/>
    </row>
    <row r="185" spans="2:20" s="3" customFormat="1" ht="30.6" customHeight="1" x14ac:dyDescent="0.2">
      <c r="B185" s="278" t="s">
        <v>836</v>
      </c>
      <c r="C185" s="279"/>
      <c r="D185" s="278"/>
      <c r="E185" s="279"/>
      <c r="F185" s="258" t="s">
        <v>837</v>
      </c>
      <c r="G185" s="259"/>
      <c r="H185" s="259"/>
      <c r="I185" s="260"/>
      <c r="J185" s="266" t="s">
        <v>879</v>
      </c>
      <c r="K185" s="267"/>
      <c r="L185" s="267"/>
      <c r="M185" s="267"/>
      <c r="N185" s="267"/>
      <c r="O185" s="267"/>
      <c r="P185" s="267"/>
      <c r="Q185" s="267"/>
      <c r="R185" s="267"/>
      <c r="S185" s="267"/>
      <c r="T185" s="268"/>
    </row>
    <row r="186" spans="2:20" s="3" customFormat="1" ht="30.6" customHeight="1" x14ac:dyDescent="0.2">
      <c r="B186" s="278" t="s">
        <v>880</v>
      </c>
      <c r="C186" s="279"/>
      <c r="D186" s="278"/>
      <c r="E186" s="279"/>
      <c r="F186" s="258" t="s">
        <v>881</v>
      </c>
      <c r="G186" s="259"/>
      <c r="H186" s="259"/>
      <c r="I186" s="260"/>
      <c r="J186" s="266" t="s">
        <v>882</v>
      </c>
      <c r="K186" s="267"/>
      <c r="L186" s="267"/>
      <c r="M186" s="267"/>
      <c r="N186" s="267"/>
      <c r="O186" s="267"/>
      <c r="P186" s="267"/>
      <c r="Q186" s="267"/>
      <c r="R186" s="267"/>
      <c r="S186" s="267"/>
      <c r="T186" s="268"/>
    </row>
    <row r="187" spans="2:20" s="3" customFormat="1" ht="37.15" customHeight="1" x14ac:dyDescent="0.2">
      <c r="B187" s="258" t="s">
        <v>772</v>
      </c>
      <c r="C187" s="260"/>
      <c r="D187" s="278"/>
      <c r="E187" s="279"/>
      <c r="F187" s="258" t="s">
        <v>793</v>
      </c>
      <c r="G187" s="259"/>
      <c r="H187" s="259"/>
      <c r="I187" s="260"/>
      <c r="J187" s="266" t="s">
        <v>838</v>
      </c>
      <c r="K187" s="267"/>
      <c r="L187" s="267"/>
      <c r="M187" s="267"/>
      <c r="N187" s="267"/>
      <c r="O187" s="267"/>
      <c r="P187" s="267"/>
      <c r="Q187" s="267"/>
      <c r="R187" s="267"/>
      <c r="S187" s="267"/>
      <c r="T187" s="268"/>
    </row>
    <row r="188" spans="2:20" s="3" customFormat="1" ht="30.6" customHeight="1" x14ac:dyDescent="0.2">
      <c r="B188" s="278" t="s">
        <v>794</v>
      </c>
      <c r="C188" s="279"/>
      <c r="D188" s="278"/>
      <c r="E188" s="279"/>
      <c r="F188" s="278" t="s">
        <v>795</v>
      </c>
      <c r="G188" s="283"/>
      <c r="H188" s="283"/>
      <c r="I188" s="279"/>
      <c r="J188" s="266" t="s">
        <v>766</v>
      </c>
      <c r="K188" s="267"/>
      <c r="L188" s="267"/>
      <c r="M188" s="267"/>
      <c r="N188" s="267"/>
      <c r="O188" s="267"/>
      <c r="P188" s="267"/>
      <c r="Q188" s="267"/>
      <c r="R188" s="267"/>
      <c r="S188" s="267"/>
      <c r="T188" s="268"/>
    </row>
    <row r="189" spans="2:20" s="3" customFormat="1" ht="30.6" customHeight="1" x14ac:dyDescent="0.2">
      <c r="B189" s="278" t="s">
        <v>775</v>
      </c>
      <c r="C189" s="279"/>
      <c r="D189" s="278" t="s">
        <v>773</v>
      </c>
      <c r="E189" s="279"/>
      <c r="F189" s="278" t="s">
        <v>774</v>
      </c>
      <c r="G189" s="283"/>
      <c r="H189" s="283"/>
      <c r="I189" s="279"/>
      <c r="J189" s="266" t="s">
        <v>766</v>
      </c>
      <c r="K189" s="267"/>
      <c r="L189" s="267"/>
      <c r="M189" s="267"/>
      <c r="N189" s="267"/>
      <c r="O189" s="267"/>
      <c r="P189" s="267"/>
      <c r="Q189" s="267"/>
      <c r="R189" s="267"/>
      <c r="S189" s="267"/>
      <c r="T189" s="268"/>
    </row>
    <row r="190" spans="2:20" s="3" customFormat="1" ht="30.6" customHeight="1" x14ac:dyDescent="0.2">
      <c r="B190" s="278" t="s">
        <v>776</v>
      </c>
      <c r="C190" s="279"/>
      <c r="D190" s="278"/>
      <c r="E190" s="279"/>
      <c r="F190" s="278" t="s">
        <v>777</v>
      </c>
      <c r="G190" s="283"/>
      <c r="H190" s="283"/>
      <c r="I190" s="279"/>
      <c r="J190" s="266" t="s">
        <v>883</v>
      </c>
      <c r="K190" s="267"/>
      <c r="L190" s="267"/>
      <c r="M190" s="267"/>
      <c r="N190" s="267"/>
      <c r="O190" s="267"/>
      <c r="P190" s="267"/>
      <c r="Q190" s="267"/>
      <c r="R190" s="267"/>
      <c r="S190" s="267"/>
      <c r="T190" s="268"/>
    </row>
    <row r="191" spans="2:20" s="3" customFormat="1" ht="31.15" customHeight="1" x14ac:dyDescent="0.2">
      <c r="B191" s="278" t="s">
        <v>839</v>
      </c>
      <c r="C191" s="279"/>
      <c r="D191" s="278"/>
      <c r="E191" s="279"/>
      <c r="F191" s="278" t="s">
        <v>840</v>
      </c>
      <c r="G191" s="283"/>
      <c r="H191" s="283"/>
      <c r="I191" s="279"/>
      <c r="J191" s="266" t="s">
        <v>886</v>
      </c>
      <c r="K191" s="267"/>
      <c r="L191" s="267"/>
      <c r="M191" s="267"/>
      <c r="N191" s="267"/>
      <c r="O191" s="267"/>
      <c r="P191" s="267"/>
      <c r="Q191" s="267"/>
      <c r="R191" s="267"/>
      <c r="S191" s="267"/>
      <c r="T191" s="268"/>
    </row>
    <row r="192" spans="2:20" s="3" customFormat="1" ht="46.9" customHeight="1" x14ac:dyDescent="0.2">
      <c r="B192" s="278" t="s">
        <v>841</v>
      </c>
      <c r="C192" s="279"/>
      <c r="D192" s="278"/>
      <c r="E192" s="279"/>
      <c r="F192" s="278" t="s">
        <v>842</v>
      </c>
      <c r="G192" s="283"/>
      <c r="H192" s="283"/>
      <c r="I192" s="279"/>
      <c r="J192" s="266" t="s">
        <v>884</v>
      </c>
      <c r="K192" s="267"/>
      <c r="L192" s="267"/>
      <c r="M192" s="267"/>
      <c r="N192" s="267"/>
      <c r="O192" s="267"/>
      <c r="P192" s="267"/>
      <c r="Q192" s="267"/>
      <c r="R192" s="267"/>
      <c r="S192" s="267"/>
      <c r="T192" s="268"/>
    </row>
    <row r="193" spans="2:20" s="3" customFormat="1" ht="44.45" customHeight="1" x14ac:dyDescent="0.2">
      <c r="B193" s="278" t="s">
        <v>778</v>
      </c>
      <c r="C193" s="279"/>
      <c r="D193" s="278" t="s">
        <v>779</v>
      </c>
      <c r="E193" s="279"/>
      <c r="F193" s="258" t="s">
        <v>780</v>
      </c>
      <c r="G193" s="259"/>
      <c r="H193" s="259"/>
      <c r="I193" s="260"/>
      <c r="J193" s="266" t="s">
        <v>766</v>
      </c>
      <c r="K193" s="267"/>
      <c r="L193" s="267"/>
      <c r="M193" s="267"/>
      <c r="N193" s="267"/>
      <c r="O193" s="267"/>
      <c r="P193" s="267"/>
      <c r="Q193" s="267"/>
      <c r="R193" s="267"/>
      <c r="S193" s="267"/>
      <c r="T193" s="268"/>
    </row>
    <row r="194" spans="2:20" s="3" customFormat="1" ht="42.6" customHeight="1" x14ac:dyDescent="0.2">
      <c r="B194" s="278" t="s">
        <v>781</v>
      </c>
      <c r="C194" s="279"/>
      <c r="D194" s="278" t="s">
        <v>782</v>
      </c>
      <c r="E194" s="279"/>
      <c r="F194" s="258" t="s">
        <v>780</v>
      </c>
      <c r="G194" s="259"/>
      <c r="H194" s="259"/>
      <c r="I194" s="260"/>
      <c r="J194" s="266" t="s">
        <v>885</v>
      </c>
      <c r="K194" s="267"/>
      <c r="L194" s="267"/>
      <c r="M194" s="267"/>
      <c r="N194" s="267"/>
      <c r="O194" s="267"/>
      <c r="P194" s="267"/>
      <c r="Q194" s="267"/>
      <c r="R194" s="267"/>
      <c r="S194" s="267"/>
      <c r="T194" s="268"/>
    </row>
    <row r="195" spans="2:20" s="3" customFormat="1" ht="35.450000000000003" customHeight="1" x14ac:dyDescent="0.2">
      <c r="B195" s="278"/>
      <c r="C195" s="279"/>
      <c r="D195" s="278"/>
      <c r="E195" s="279"/>
      <c r="F195" s="278" t="s">
        <v>783</v>
      </c>
      <c r="G195" s="283"/>
      <c r="H195" s="283"/>
      <c r="I195" s="279"/>
      <c r="J195" s="266" t="s">
        <v>784</v>
      </c>
      <c r="K195" s="267"/>
      <c r="L195" s="267"/>
      <c r="M195" s="267"/>
      <c r="N195" s="267"/>
      <c r="O195" s="267"/>
      <c r="P195" s="267"/>
      <c r="Q195" s="267"/>
      <c r="R195" s="267"/>
      <c r="S195" s="267"/>
      <c r="T195" s="268"/>
    </row>
    <row r="196" spans="2:20" s="3" customFormat="1" ht="30" customHeight="1" x14ac:dyDescent="0.2">
      <c r="B196" s="278"/>
      <c r="C196" s="279"/>
      <c r="D196" s="278"/>
      <c r="E196" s="279"/>
      <c r="F196" s="278" t="s">
        <v>785</v>
      </c>
      <c r="G196" s="283"/>
      <c r="H196" s="283"/>
      <c r="I196" s="279"/>
      <c r="J196" s="266" t="s">
        <v>800</v>
      </c>
      <c r="K196" s="267"/>
      <c r="L196" s="267"/>
      <c r="M196" s="267"/>
      <c r="N196" s="267"/>
      <c r="O196" s="267"/>
      <c r="P196" s="267"/>
      <c r="Q196" s="267"/>
      <c r="R196" s="267"/>
      <c r="S196" s="267"/>
      <c r="T196" s="268"/>
    </row>
    <row r="197" spans="2:20" s="3" customFormat="1" ht="13.9" customHeight="1" x14ac:dyDescent="0.2">
      <c r="B197" s="227"/>
      <c r="C197" s="362"/>
      <c r="D197" s="362"/>
      <c r="E197" s="362"/>
      <c r="F197" s="362"/>
      <c r="G197" s="362"/>
      <c r="H197" s="362"/>
      <c r="I197" s="362"/>
      <c r="J197" s="362"/>
      <c r="K197" s="362"/>
      <c r="L197" s="362"/>
      <c r="M197" s="362"/>
      <c r="N197" s="362"/>
      <c r="O197" s="362"/>
      <c r="P197" s="362"/>
      <c r="Q197" s="362"/>
      <c r="R197" s="362"/>
      <c r="S197" s="362"/>
      <c r="T197" s="228"/>
    </row>
    <row r="198" spans="2:20" s="3" customFormat="1" ht="30.4" customHeight="1" x14ac:dyDescent="0.2">
      <c r="B198" s="623" t="s">
        <v>86</v>
      </c>
      <c r="C198" s="624"/>
      <c r="D198" s="624"/>
      <c r="E198" s="624"/>
      <c r="F198" s="624"/>
      <c r="G198" s="624"/>
      <c r="H198" s="624"/>
      <c r="I198" s="624"/>
      <c r="J198" s="624"/>
      <c r="K198" s="624"/>
      <c r="L198" s="624"/>
      <c r="M198" s="624"/>
      <c r="N198" s="624"/>
      <c r="O198" s="624"/>
      <c r="P198" s="624"/>
      <c r="Q198" s="624"/>
      <c r="R198" s="624"/>
      <c r="S198" s="624"/>
      <c r="T198" s="625"/>
    </row>
    <row r="199" spans="2:20" s="3" customFormat="1" ht="41.65" customHeight="1" x14ac:dyDescent="0.2">
      <c r="B199" s="627" t="s">
        <v>87</v>
      </c>
      <c r="C199" s="620" t="s">
        <v>594</v>
      </c>
      <c r="D199" s="621"/>
      <c r="E199" s="621"/>
      <c r="F199" s="621"/>
      <c r="G199" s="621"/>
      <c r="H199" s="621"/>
      <c r="I199" s="621"/>
      <c r="J199" s="621"/>
      <c r="K199" s="621"/>
      <c r="L199" s="621"/>
      <c r="M199" s="621"/>
      <c r="N199" s="621"/>
      <c r="O199" s="621"/>
      <c r="P199" s="621"/>
      <c r="Q199" s="621"/>
      <c r="R199" s="621"/>
      <c r="S199" s="621"/>
      <c r="T199" s="622"/>
    </row>
    <row r="200" spans="2:20" s="3" customFormat="1" ht="22.5" customHeight="1" x14ac:dyDescent="0.2">
      <c r="B200" s="628"/>
      <c r="C200" s="280" t="s">
        <v>119</v>
      </c>
      <c r="D200" s="281"/>
      <c r="E200" s="281"/>
      <c r="F200" s="281"/>
      <c r="G200" s="281"/>
      <c r="H200" s="281"/>
      <c r="I200" s="281"/>
      <c r="J200" s="281"/>
      <c r="K200" s="281"/>
      <c r="L200" s="282"/>
      <c r="M200" s="280"/>
      <c r="N200" s="281"/>
      <c r="O200" s="281"/>
      <c r="P200" s="281"/>
      <c r="Q200" s="281"/>
      <c r="R200" s="281"/>
      <c r="S200" s="281"/>
      <c r="T200" s="282"/>
    </row>
    <row r="201" spans="2:20" s="3" customFormat="1" ht="22.5" customHeight="1" x14ac:dyDescent="0.2">
      <c r="B201" s="628"/>
      <c r="C201" s="249" t="s">
        <v>74</v>
      </c>
      <c r="D201" s="249"/>
      <c r="E201" s="249"/>
      <c r="F201" s="249" t="s">
        <v>524</v>
      </c>
      <c r="G201" s="249"/>
      <c r="H201" s="249" t="s">
        <v>64</v>
      </c>
      <c r="I201" s="249"/>
      <c r="J201" s="249" t="s">
        <v>88</v>
      </c>
      <c r="K201" s="249"/>
      <c r="L201" s="249"/>
      <c r="M201" s="301"/>
      <c r="N201" s="369"/>
      <c r="O201" s="369"/>
      <c r="P201" s="369"/>
      <c r="Q201" s="369"/>
      <c r="R201" s="369"/>
      <c r="S201" s="369"/>
      <c r="T201" s="302"/>
    </row>
    <row r="202" spans="2:20" s="3" customFormat="1" ht="22.5" customHeight="1" x14ac:dyDescent="0.2">
      <c r="B202" s="628"/>
      <c r="C202" s="437" t="s">
        <v>76</v>
      </c>
      <c r="D202" s="437"/>
      <c r="E202" s="437"/>
      <c r="F202" s="235">
        <f>+H205/100</f>
        <v>0.48049999999999998</v>
      </c>
      <c r="G202" s="235"/>
      <c r="H202" s="235">
        <v>0.55000000000000004</v>
      </c>
      <c r="I202" s="235"/>
      <c r="J202" s="236">
        <f>F202-H202</f>
        <v>-6.9500000000000062E-2</v>
      </c>
      <c r="K202" s="236"/>
      <c r="L202" s="236"/>
      <c r="M202" s="303"/>
      <c r="N202" s="445"/>
      <c r="O202" s="445"/>
      <c r="P202" s="445"/>
      <c r="Q202" s="445"/>
      <c r="R202" s="445"/>
      <c r="S202" s="445"/>
      <c r="T202" s="304"/>
    </row>
    <row r="203" spans="2:20" s="3" customFormat="1" ht="22.5" customHeight="1" x14ac:dyDescent="0.2">
      <c r="B203" s="628"/>
      <c r="C203" s="95"/>
      <c r="D203" s="95"/>
      <c r="E203" s="95"/>
      <c r="F203" s="94"/>
      <c r="G203" s="94"/>
      <c r="H203" s="94"/>
      <c r="I203" s="94"/>
      <c r="J203" s="94"/>
      <c r="K203" s="94"/>
      <c r="L203" s="94"/>
      <c r="M203" s="303"/>
      <c r="N203" s="445"/>
      <c r="O203" s="445"/>
      <c r="P203" s="445"/>
      <c r="Q203" s="445"/>
      <c r="R203" s="445"/>
      <c r="S203" s="445"/>
      <c r="T203" s="304"/>
    </row>
    <row r="204" spans="2:20" s="3" customFormat="1" ht="27" customHeight="1" x14ac:dyDescent="0.2">
      <c r="B204" s="628"/>
      <c r="C204" s="249" t="s">
        <v>77</v>
      </c>
      <c r="D204" s="249"/>
      <c r="E204" s="227" t="s">
        <v>66</v>
      </c>
      <c r="F204" s="228"/>
      <c r="G204" s="97" t="s">
        <v>78</v>
      </c>
      <c r="H204" s="236" t="s">
        <v>79</v>
      </c>
      <c r="I204" s="236"/>
      <c r="J204" s="97" t="s">
        <v>80</v>
      </c>
      <c r="K204" s="236" t="s">
        <v>81</v>
      </c>
      <c r="L204" s="236"/>
      <c r="M204" s="303"/>
      <c r="N204" s="445"/>
      <c r="O204" s="445"/>
      <c r="P204" s="445"/>
      <c r="Q204" s="445"/>
      <c r="R204" s="445"/>
      <c r="S204" s="445"/>
      <c r="T204" s="304"/>
    </row>
    <row r="205" spans="2:20" s="3" customFormat="1" ht="30" customHeight="1" x14ac:dyDescent="0.2">
      <c r="B205" s="628"/>
      <c r="C205" s="256">
        <f>I161</f>
        <v>43044</v>
      </c>
      <c r="D205" s="256"/>
      <c r="E205" s="546">
        <f>J161</f>
        <v>44484</v>
      </c>
      <c r="F205" s="547"/>
      <c r="G205" s="17">
        <f>K161</f>
        <v>1440</v>
      </c>
      <c r="H205" s="574">
        <v>48.05</v>
      </c>
      <c r="I205" s="575"/>
      <c r="J205" s="575"/>
      <c r="K205" s="575"/>
      <c r="L205" s="576"/>
      <c r="M205" s="303"/>
      <c r="N205" s="445"/>
      <c r="O205" s="445"/>
      <c r="P205" s="445"/>
      <c r="Q205" s="445"/>
      <c r="R205" s="445"/>
      <c r="S205" s="445"/>
      <c r="T205" s="304"/>
    </row>
    <row r="206" spans="2:20" s="3" customFormat="1" ht="25.5" customHeight="1" x14ac:dyDescent="0.2">
      <c r="B206" s="628"/>
      <c r="C206" s="95"/>
      <c r="D206" s="96"/>
      <c r="E206" s="93"/>
      <c r="F206" s="17"/>
      <c r="G206" s="20"/>
      <c r="H206" s="20"/>
      <c r="I206" s="17"/>
      <c r="J206" s="19"/>
      <c r="K206" s="19"/>
      <c r="L206" s="94"/>
      <c r="M206" s="303"/>
      <c r="N206" s="445"/>
      <c r="O206" s="445"/>
      <c r="P206" s="445"/>
      <c r="Q206" s="445"/>
      <c r="R206" s="445"/>
      <c r="S206" s="445"/>
      <c r="T206" s="304"/>
    </row>
    <row r="207" spans="2:20" s="3" customFormat="1" ht="19.5" customHeight="1" x14ac:dyDescent="0.2">
      <c r="B207" s="628"/>
      <c r="C207" s="280" t="s">
        <v>82</v>
      </c>
      <c r="D207" s="281"/>
      <c r="E207" s="281"/>
      <c r="F207" s="281"/>
      <c r="G207" s="281"/>
      <c r="H207" s="281"/>
      <c r="I207" s="281"/>
      <c r="J207" s="281"/>
      <c r="K207" s="281"/>
      <c r="L207" s="282"/>
      <c r="M207" s="305"/>
      <c r="N207" s="370"/>
      <c r="O207" s="370"/>
      <c r="P207" s="370"/>
      <c r="Q207" s="370"/>
      <c r="R207" s="370"/>
      <c r="S207" s="370"/>
      <c r="T207" s="306"/>
    </row>
    <row r="208" spans="2:20" s="3" customFormat="1" ht="22.5" customHeight="1" x14ac:dyDescent="0.2">
      <c r="B208" s="628"/>
      <c r="C208" s="264" t="s">
        <v>83</v>
      </c>
      <c r="D208" s="324"/>
      <c r="E208" s="324"/>
      <c r="F208" s="265"/>
      <c r="G208" s="459" t="s">
        <v>786</v>
      </c>
      <c r="H208" s="459"/>
      <c r="I208" s="459"/>
      <c r="J208" s="459"/>
      <c r="K208" s="459" t="s">
        <v>84</v>
      </c>
      <c r="L208" s="459"/>
      <c r="M208" s="459"/>
      <c r="N208" s="459"/>
      <c r="O208" s="459"/>
      <c r="P208" s="459"/>
      <c r="Q208" s="459"/>
      <c r="R208" s="459"/>
      <c r="S208" s="459"/>
      <c r="T208" s="459"/>
    </row>
    <row r="209" spans="2:20" ht="35.25" customHeight="1" x14ac:dyDescent="0.2">
      <c r="B209" s="628"/>
      <c r="C209" s="289" t="s">
        <v>85</v>
      </c>
      <c r="D209" s="289"/>
      <c r="E209" s="264" t="s">
        <v>525</v>
      </c>
      <c r="F209" s="265"/>
      <c r="G209" s="459"/>
      <c r="H209" s="459"/>
      <c r="I209" s="459"/>
      <c r="J209" s="459"/>
      <c r="K209" s="459"/>
      <c r="L209" s="459"/>
      <c r="M209" s="459"/>
      <c r="N209" s="459"/>
      <c r="O209" s="459"/>
      <c r="P209" s="459"/>
      <c r="Q209" s="459"/>
      <c r="R209" s="459"/>
      <c r="S209" s="459"/>
      <c r="T209" s="459"/>
    </row>
    <row r="210" spans="2:20" ht="54" customHeight="1" x14ac:dyDescent="0.2">
      <c r="B210" s="628"/>
      <c r="C210" s="261" t="s">
        <v>844</v>
      </c>
      <c r="D210" s="262"/>
      <c r="E210" s="261"/>
      <c r="F210" s="262"/>
      <c r="G210" s="258" t="s">
        <v>845</v>
      </c>
      <c r="H210" s="259"/>
      <c r="I210" s="259"/>
      <c r="J210" s="260"/>
      <c r="K210" s="266" t="s">
        <v>887</v>
      </c>
      <c r="L210" s="267"/>
      <c r="M210" s="267"/>
      <c r="N210" s="267"/>
      <c r="O210" s="267"/>
      <c r="P210" s="267"/>
      <c r="Q210" s="267"/>
      <c r="R210" s="267"/>
      <c r="S210" s="267"/>
      <c r="T210" s="268"/>
    </row>
    <row r="211" spans="2:20" ht="36" customHeight="1" x14ac:dyDescent="0.2">
      <c r="B211" s="628"/>
      <c r="C211" s="261" t="s">
        <v>846</v>
      </c>
      <c r="D211" s="262"/>
      <c r="E211" s="261"/>
      <c r="F211" s="262"/>
      <c r="G211" s="258" t="s">
        <v>845</v>
      </c>
      <c r="H211" s="259"/>
      <c r="I211" s="259"/>
      <c r="J211" s="260"/>
      <c r="K211" s="266" t="s">
        <v>888</v>
      </c>
      <c r="L211" s="267"/>
      <c r="M211" s="267"/>
      <c r="N211" s="267"/>
      <c r="O211" s="267"/>
      <c r="P211" s="267"/>
      <c r="Q211" s="267"/>
      <c r="R211" s="267"/>
      <c r="S211" s="267"/>
      <c r="T211" s="268"/>
    </row>
    <row r="212" spans="2:20" ht="35.25" customHeight="1" x14ac:dyDescent="0.2">
      <c r="B212" s="628"/>
      <c r="C212" s="261" t="s">
        <v>847</v>
      </c>
      <c r="D212" s="262"/>
      <c r="E212" s="261"/>
      <c r="F212" s="262"/>
      <c r="G212" s="258" t="s">
        <v>848</v>
      </c>
      <c r="H212" s="259"/>
      <c r="I212" s="259"/>
      <c r="J212" s="260"/>
      <c r="K212" s="266" t="s">
        <v>889</v>
      </c>
      <c r="L212" s="267"/>
      <c r="M212" s="267"/>
      <c r="N212" s="267"/>
      <c r="O212" s="267"/>
      <c r="P212" s="267"/>
      <c r="Q212" s="267"/>
      <c r="R212" s="267"/>
      <c r="S212" s="267"/>
      <c r="T212" s="268"/>
    </row>
    <row r="213" spans="2:20" ht="36" customHeight="1" x14ac:dyDescent="0.2">
      <c r="B213" s="628"/>
      <c r="C213" s="261" t="s">
        <v>849</v>
      </c>
      <c r="D213" s="262"/>
      <c r="E213" s="261"/>
      <c r="F213" s="262"/>
      <c r="G213" s="258" t="s">
        <v>850</v>
      </c>
      <c r="H213" s="259"/>
      <c r="I213" s="259"/>
      <c r="J213" s="260"/>
      <c r="K213" s="266" t="s">
        <v>890</v>
      </c>
      <c r="L213" s="267"/>
      <c r="M213" s="267"/>
      <c r="N213" s="267"/>
      <c r="O213" s="267"/>
      <c r="P213" s="267"/>
      <c r="Q213" s="267"/>
      <c r="R213" s="267"/>
      <c r="S213" s="267"/>
      <c r="T213" s="268"/>
    </row>
    <row r="214" spans="2:20" ht="37.15" customHeight="1" x14ac:dyDescent="0.2">
      <c r="B214" s="628"/>
      <c r="C214" s="261" t="s">
        <v>788</v>
      </c>
      <c r="D214" s="262"/>
      <c r="E214" s="261"/>
      <c r="F214" s="262"/>
      <c r="G214" s="263" t="s">
        <v>789</v>
      </c>
      <c r="H214" s="263"/>
      <c r="I214" s="263"/>
      <c r="J214" s="263"/>
      <c r="K214" s="626" t="s">
        <v>796</v>
      </c>
      <c r="L214" s="626"/>
      <c r="M214" s="626"/>
      <c r="N214" s="626"/>
      <c r="O214" s="626"/>
      <c r="P214" s="626"/>
      <c r="Q214" s="626"/>
      <c r="R214" s="626"/>
      <c r="S214" s="626"/>
      <c r="T214" s="626"/>
    </row>
    <row r="215" spans="2:20" s="3" customFormat="1" ht="43.15" customHeight="1" x14ac:dyDescent="0.2">
      <c r="B215" s="628"/>
      <c r="C215" s="261" t="s">
        <v>891</v>
      </c>
      <c r="D215" s="262"/>
      <c r="E215" s="261"/>
      <c r="F215" s="262"/>
      <c r="G215" s="263" t="s">
        <v>892</v>
      </c>
      <c r="H215" s="263"/>
      <c r="I215" s="263"/>
      <c r="J215" s="263"/>
      <c r="K215" s="266" t="s">
        <v>893</v>
      </c>
      <c r="L215" s="267"/>
      <c r="M215" s="267"/>
      <c r="N215" s="267"/>
      <c r="O215" s="267"/>
      <c r="P215" s="267"/>
      <c r="Q215" s="267"/>
      <c r="R215" s="267"/>
      <c r="S215" s="267"/>
      <c r="T215" s="268"/>
    </row>
    <row r="216" spans="2:20" s="3" customFormat="1" ht="34.9" customHeight="1" x14ac:dyDescent="0.2">
      <c r="B216" s="628"/>
      <c r="C216" s="261" t="s">
        <v>851</v>
      </c>
      <c r="D216" s="262"/>
      <c r="E216" s="261"/>
      <c r="F216" s="262"/>
      <c r="G216" s="263" t="s">
        <v>852</v>
      </c>
      <c r="H216" s="263"/>
      <c r="I216" s="263"/>
      <c r="J216" s="263"/>
      <c r="K216" s="266" t="s">
        <v>894</v>
      </c>
      <c r="L216" s="267"/>
      <c r="M216" s="267"/>
      <c r="N216" s="267"/>
      <c r="O216" s="267"/>
      <c r="P216" s="267"/>
      <c r="Q216" s="267"/>
      <c r="R216" s="267"/>
      <c r="S216" s="267"/>
      <c r="T216" s="268"/>
    </row>
    <row r="217" spans="2:20" s="3" customFormat="1" ht="30.6" customHeight="1" x14ac:dyDescent="0.2">
      <c r="B217" s="628"/>
      <c r="C217" s="261" t="s">
        <v>797</v>
      </c>
      <c r="D217" s="262"/>
      <c r="E217" s="261"/>
      <c r="F217" s="262"/>
      <c r="G217" s="263" t="s">
        <v>902</v>
      </c>
      <c r="H217" s="263"/>
      <c r="I217" s="263"/>
      <c r="J217" s="263"/>
      <c r="K217" s="266" t="s">
        <v>805</v>
      </c>
      <c r="L217" s="267"/>
      <c r="M217" s="267"/>
      <c r="N217" s="267"/>
      <c r="O217" s="267"/>
      <c r="P217" s="267"/>
      <c r="Q217" s="267"/>
      <c r="R217" s="267"/>
      <c r="S217" s="267"/>
      <c r="T217" s="268"/>
    </row>
    <row r="218" spans="2:20" s="3" customFormat="1" ht="34.15" customHeight="1" x14ac:dyDescent="0.2">
      <c r="B218" s="628"/>
      <c r="C218" s="261" t="s">
        <v>790</v>
      </c>
      <c r="D218" s="262"/>
      <c r="E218" s="261"/>
      <c r="F218" s="262"/>
      <c r="G218" s="258" t="s">
        <v>791</v>
      </c>
      <c r="H218" s="259"/>
      <c r="I218" s="259"/>
      <c r="J218" s="260"/>
      <c r="K218" s="266" t="s">
        <v>796</v>
      </c>
      <c r="L218" s="267"/>
      <c r="M218" s="267"/>
      <c r="N218" s="267"/>
      <c r="O218" s="267"/>
      <c r="P218" s="267"/>
      <c r="Q218" s="267"/>
      <c r="R218" s="267"/>
      <c r="S218" s="267"/>
      <c r="T218" s="268"/>
    </row>
    <row r="219" spans="2:20" s="3" customFormat="1" ht="33" customHeight="1" x14ac:dyDescent="0.2">
      <c r="B219" s="628"/>
      <c r="C219" s="261" t="s">
        <v>853</v>
      </c>
      <c r="D219" s="262"/>
      <c r="E219" s="261"/>
      <c r="F219" s="262"/>
      <c r="G219" s="258" t="s">
        <v>854</v>
      </c>
      <c r="H219" s="259"/>
      <c r="I219" s="259"/>
      <c r="J219" s="260"/>
      <c r="K219" s="266" t="s">
        <v>895</v>
      </c>
      <c r="L219" s="267"/>
      <c r="M219" s="267"/>
      <c r="N219" s="267"/>
      <c r="O219" s="267"/>
      <c r="P219" s="267"/>
      <c r="Q219" s="267"/>
      <c r="R219" s="267"/>
      <c r="S219" s="267"/>
      <c r="T219" s="268"/>
    </row>
    <row r="220" spans="2:20" s="3" customFormat="1" ht="30.6" customHeight="1" x14ac:dyDescent="0.2">
      <c r="B220" s="628"/>
      <c r="C220" s="261" t="s">
        <v>855</v>
      </c>
      <c r="D220" s="262"/>
      <c r="E220" s="261" t="s">
        <v>896</v>
      </c>
      <c r="F220" s="262"/>
      <c r="G220" s="258" t="s">
        <v>897</v>
      </c>
      <c r="H220" s="259"/>
      <c r="I220" s="259"/>
      <c r="J220" s="260"/>
      <c r="K220" s="266" t="s">
        <v>898</v>
      </c>
      <c r="L220" s="267"/>
      <c r="M220" s="267"/>
      <c r="N220" s="267"/>
      <c r="O220" s="267"/>
      <c r="P220" s="267"/>
      <c r="Q220" s="267"/>
      <c r="R220" s="267"/>
      <c r="S220" s="267"/>
      <c r="T220" s="268"/>
    </row>
    <row r="221" spans="2:20" s="3" customFormat="1" ht="38.450000000000003" customHeight="1" x14ac:dyDescent="0.2">
      <c r="B221" s="163"/>
      <c r="C221" s="261" t="s">
        <v>856</v>
      </c>
      <c r="D221" s="262"/>
      <c r="E221" s="261" t="s">
        <v>798</v>
      </c>
      <c r="F221" s="262"/>
      <c r="G221" s="258" t="s">
        <v>857</v>
      </c>
      <c r="H221" s="259"/>
      <c r="I221" s="259"/>
      <c r="J221" s="260"/>
      <c r="K221" s="266" t="s">
        <v>899</v>
      </c>
      <c r="L221" s="267"/>
      <c r="M221" s="267"/>
      <c r="N221" s="267"/>
      <c r="O221" s="267"/>
      <c r="P221" s="267"/>
      <c r="Q221" s="267"/>
      <c r="R221" s="267"/>
      <c r="S221" s="267"/>
      <c r="T221" s="268"/>
    </row>
    <row r="222" spans="2:20" s="3" customFormat="1" ht="42.6" customHeight="1" x14ac:dyDescent="0.2">
      <c r="B222" s="163"/>
      <c r="C222" s="261" t="s">
        <v>799</v>
      </c>
      <c r="D222" s="262"/>
      <c r="E222" s="261"/>
      <c r="F222" s="262"/>
      <c r="G222" s="263" t="s">
        <v>858</v>
      </c>
      <c r="H222" s="259"/>
      <c r="I222" s="259"/>
      <c r="J222" s="260"/>
      <c r="K222" s="266" t="s">
        <v>900</v>
      </c>
      <c r="L222" s="267"/>
      <c r="M222" s="267"/>
      <c r="N222" s="267"/>
      <c r="O222" s="267"/>
      <c r="P222" s="267"/>
      <c r="Q222" s="267"/>
      <c r="R222" s="267"/>
      <c r="S222" s="267"/>
      <c r="T222" s="268"/>
    </row>
    <row r="223" spans="2:20" s="3" customFormat="1" ht="30.6" customHeight="1" x14ac:dyDescent="0.2">
      <c r="B223" s="163"/>
      <c r="C223" s="261" t="s">
        <v>806</v>
      </c>
      <c r="D223" s="262"/>
      <c r="E223" s="261"/>
      <c r="F223" s="262"/>
      <c r="G223" s="263" t="s">
        <v>807</v>
      </c>
      <c r="H223" s="263"/>
      <c r="I223" s="263"/>
      <c r="J223" s="263"/>
      <c r="K223" s="626" t="s">
        <v>901</v>
      </c>
      <c r="L223" s="626"/>
      <c r="M223" s="626"/>
      <c r="N223" s="626"/>
      <c r="O223" s="626"/>
      <c r="P223" s="626"/>
      <c r="Q223" s="626"/>
      <c r="R223" s="626"/>
      <c r="S223" s="626"/>
      <c r="T223" s="626"/>
    </row>
    <row r="224" spans="2:20" s="3" customFormat="1" ht="37.15" customHeight="1" x14ac:dyDescent="0.2">
      <c r="B224" s="163"/>
      <c r="C224" s="261"/>
      <c r="D224" s="262"/>
      <c r="E224" s="261"/>
      <c r="F224" s="262"/>
      <c r="G224" s="278" t="s">
        <v>783</v>
      </c>
      <c r="H224" s="283"/>
      <c r="I224" s="283"/>
      <c r="J224" s="279"/>
      <c r="K224" s="266" t="s">
        <v>784</v>
      </c>
      <c r="L224" s="267"/>
      <c r="M224" s="267"/>
      <c r="N224" s="267"/>
      <c r="O224" s="267"/>
      <c r="P224" s="267"/>
      <c r="Q224" s="267"/>
      <c r="R224" s="267"/>
      <c r="S224" s="267"/>
      <c r="T224" s="268"/>
    </row>
    <row r="225" spans="2:22" s="3" customFormat="1" ht="30.6" customHeight="1" x14ac:dyDescent="0.2">
      <c r="B225" s="185"/>
      <c r="C225" s="261"/>
      <c r="D225" s="262"/>
      <c r="E225" s="261"/>
      <c r="F225" s="262"/>
      <c r="G225" s="278" t="s">
        <v>785</v>
      </c>
      <c r="H225" s="283"/>
      <c r="I225" s="283"/>
      <c r="J225" s="279"/>
      <c r="K225" s="266" t="s">
        <v>800</v>
      </c>
      <c r="L225" s="267"/>
      <c r="M225" s="267"/>
      <c r="N225" s="267"/>
      <c r="O225" s="267"/>
      <c r="P225" s="267"/>
      <c r="Q225" s="267"/>
      <c r="R225" s="267"/>
      <c r="S225" s="267"/>
      <c r="T225" s="268"/>
    </row>
    <row r="226" spans="2:22" s="22" customFormat="1" x14ac:dyDescent="0.2">
      <c r="B226" s="577"/>
      <c r="C226" s="578"/>
      <c r="D226" s="578"/>
      <c r="E226" s="578"/>
      <c r="F226" s="578"/>
      <c r="G226" s="578"/>
      <c r="H226" s="578"/>
      <c r="I226" s="578"/>
      <c r="J226" s="578"/>
      <c r="K226" s="578"/>
      <c r="L226" s="578"/>
      <c r="M226" s="578"/>
      <c r="N226" s="578"/>
      <c r="O226" s="578"/>
      <c r="P226" s="578"/>
      <c r="Q226" s="578"/>
      <c r="R226" s="578"/>
      <c r="S226" s="578"/>
      <c r="T226" s="579"/>
    </row>
    <row r="227" spans="2:22" s="22" customFormat="1" ht="30.4" customHeight="1" x14ac:dyDescent="0.2">
      <c r="B227" s="485" t="s">
        <v>89</v>
      </c>
      <c r="C227" s="237" t="s">
        <v>590</v>
      </c>
      <c r="D227" s="238"/>
      <c r="E227" s="238"/>
      <c r="F227" s="238"/>
      <c r="G227" s="238"/>
      <c r="H227" s="238"/>
      <c r="I227" s="238"/>
      <c r="J227" s="238"/>
      <c r="K227" s="238"/>
      <c r="L227" s="238"/>
      <c r="M227" s="238"/>
      <c r="N227" s="238"/>
      <c r="O227" s="238"/>
      <c r="P227" s="238"/>
      <c r="Q227" s="238"/>
      <c r="R227" s="238"/>
      <c r="S227" s="238"/>
      <c r="T227" s="239"/>
    </row>
    <row r="228" spans="2:22" s="3" customFormat="1" ht="14.1" customHeight="1" x14ac:dyDescent="0.2">
      <c r="B228" s="486"/>
      <c r="C228" s="280" t="s">
        <v>119</v>
      </c>
      <c r="D228" s="281"/>
      <c r="E228" s="281"/>
      <c r="F228" s="281"/>
      <c r="G228" s="281"/>
      <c r="H228" s="281"/>
      <c r="I228" s="281"/>
      <c r="J228" s="281"/>
      <c r="K228" s="281"/>
      <c r="L228" s="282"/>
      <c r="M228" s="240"/>
      <c r="N228" s="241"/>
      <c r="O228" s="241"/>
      <c r="P228" s="241"/>
      <c r="Q228" s="241"/>
      <c r="R228" s="241"/>
      <c r="S228" s="241"/>
      <c r="T228" s="242"/>
    </row>
    <row r="229" spans="2:22" s="3" customFormat="1" ht="15" customHeight="1" x14ac:dyDescent="0.2">
      <c r="B229" s="486"/>
      <c r="C229" s="249" t="s">
        <v>74</v>
      </c>
      <c r="D229" s="249"/>
      <c r="E229" s="249"/>
      <c r="F229" s="249" t="s">
        <v>524</v>
      </c>
      <c r="G229" s="249"/>
      <c r="H229" s="249" t="s">
        <v>64</v>
      </c>
      <c r="I229" s="249"/>
      <c r="J229" s="249" t="s">
        <v>75</v>
      </c>
      <c r="K229" s="249"/>
      <c r="L229" s="249"/>
      <c r="M229" s="243"/>
      <c r="N229" s="244"/>
      <c r="O229" s="244"/>
      <c r="P229" s="244"/>
      <c r="Q229" s="244"/>
      <c r="R229" s="244"/>
      <c r="S229" s="244"/>
      <c r="T229" s="245"/>
    </row>
    <row r="230" spans="2:22" s="3" customFormat="1" ht="21.75" customHeight="1" x14ac:dyDescent="0.2">
      <c r="B230" s="486"/>
      <c r="C230" s="321" t="s">
        <v>76</v>
      </c>
      <c r="D230" s="322"/>
      <c r="E230" s="323"/>
      <c r="F230" s="543">
        <v>1</v>
      </c>
      <c r="G230" s="544"/>
      <c r="H230" s="543">
        <v>1</v>
      </c>
      <c r="I230" s="544"/>
      <c r="J230" s="543">
        <f>F230-H230</f>
        <v>0</v>
      </c>
      <c r="K230" s="580"/>
      <c r="L230" s="544"/>
      <c r="M230" s="243"/>
      <c r="N230" s="244"/>
      <c r="O230" s="244"/>
      <c r="P230" s="244"/>
      <c r="Q230" s="244"/>
      <c r="R230" s="244"/>
      <c r="S230" s="244"/>
      <c r="T230" s="245"/>
      <c r="V230" s="107"/>
    </row>
    <row r="231" spans="2:22" s="3" customFormat="1" ht="22.5" customHeight="1" x14ac:dyDescent="0.2">
      <c r="B231" s="486"/>
      <c r="C231" s="95"/>
      <c r="D231" s="95"/>
      <c r="E231" s="95"/>
      <c r="F231" s="94"/>
      <c r="G231" s="94"/>
      <c r="H231" s="94"/>
      <c r="I231" s="94"/>
      <c r="J231" s="94"/>
      <c r="K231" s="94"/>
      <c r="L231" s="94"/>
      <c r="M231" s="243"/>
      <c r="N231" s="244"/>
      <c r="O231" s="244"/>
      <c r="P231" s="244"/>
      <c r="Q231" s="244"/>
      <c r="R231" s="244"/>
      <c r="S231" s="244"/>
      <c r="T231" s="245"/>
    </row>
    <row r="232" spans="2:22" s="3" customFormat="1" ht="37.9" customHeight="1" x14ac:dyDescent="0.2">
      <c r="B232" s="486"/>
      <c r="C232" s="227" t="s">
        <v>77</v>
      </c>
      <c r="D232" s="228"/>
      <c r="E232" s="227" t="s">
        <v>66</v>
      </c>
      <c r="F232" s="228"/>
      <c r="G232" s="97" t="s">
        <v>78</v>
      </c>
      <c r="H232" s="497" t="s">
        <v>79</v>
      </c>
      <c r="I232" s="499"/>
      <c r="J232" s="97" t="s">
        <v>80</v>
      </c>
      <c r="K232" s="497" t="s">
        <v>81</v>
      </c>
      <c r="L232" s="499"/>
      <c r="M232" s="243"/>
      <c r="N232" s="244"/>
      <c r="O232" s="244"/>
      <c r="P232" s="244"/>
      <c r="Q232" s="244"/>
      <c r="R232" s="244"/>
      <c r="S232" s="244"/>
      <c r="T232" s="245"/>
    </row>
    <row r="233" spans="2:22" s="3" customFormat="1" ht="22.5" customHeight="1" x14ac:dyDescent="0.2">
      <c r="B233" s="486"/>
      <c r="C233" s="546">
        <v>42689</v>
      </c>
      <c r="D233" s="547"/>
      <c r="E233" s="546">
        <v>42840</v>
      </c>
      <c r="F233" s="547"/>
      <c r="G233" s="17">
        <f>+K162</f>
        <v>151</v>
      </c>
      <c r="H233" s="629">
        <f>100/G233</f>
        <v>0.66225165562913912</v>
      </c>
      <c r="I233" s="630"/>
      <c r="J233" s="17">
        <v>20</v>
      </c>
      <c r="K233" s="574">
        <v>100</v>
      </c>
      <c r="L233" s="576"/>
      <c r="M233" s="243"/>
      <c r="N233" s="244"/>
      <c r="O233" s="244"/>
      <c r="P233" s="244"/>
      <c r="Q233" s="244"/>
      <c r="R233" s="244"/>
      <c r="S233" s="244"/>
      <c r="T233" s="245"/>
    </row>
    <row r="234" spans="2:22" s="3" customFormat="1" ht="15.75" customHeight="1" x14ac:dyDescent="0.2">
      <c r="B234" s="486"/>
      <c r="C234" s="95"/>
      <c r="D234" s="96"/>
      <c r="E234" s="93"/>
      <c r="F234" s="17"/>
      <c r="G234" s="20"/>
      <c r="H234" s="20"/>
      <c r="I234" s="17"/>
      <c r="J234" s="19"/>
      <c r="K234" s="19"/>
      <c r="L234" s="94"/>
      <c r="M234" s="243"/>
      <c r="N234" s="244"/>
      <c r="O234" s="244"/>
      <c r="P234" s="244"/>
      <c r="Q234" s="244"/>
      <c r="R234" s="244"/>
      <c r="S234" s="244"/>
      <c r="T234" s="245"/>
    </row>
    <row r="235" spans="2:22" s="3" customFormat="1" ht="29.25" customHeight="1" x14ac:dyDescent="0.2">
      <c r="B235" s="486"/>
      <c r="C235" s="280" t="s">
        <v>82</v>
      </c>
      <c r="D235" s="281"/>
      <c r="E235" s="281"/>
      <c r="F235" s="281"/>
      <c r="G235" s="281"/>
      <c r="H235" s="281"/>
      <c r="I235" s="281"/>
      <c r="J235" s="281"/>
      <c r="K235" s="281"/>
      <c r="L235" s="282"/>
      <c r="M235" s="243"/>
      <c r="N235" s="244"/>
      <c r="O235" s="244"/>
      <c r="P235" s="244"/>
      <c r="Q235" s="244"/>
      <c r="R235" s="244"/>
      <c r="S235" s="244"/>
      <c r="T235" s="245"/>
      <c r="V235" s="23"/>
    </row>
    <row r="236" spans="2:22" s="3" customFormat="1" ht="40.5" customHeight="1" x14ac:dyDescent="0.2">
      <c r="B236" s="486"/>
      <c r="C236" s="545" t="s">
        <v>90</v>
      </c>
      <c r="D236" s="545"/>
      <c r="E236" s="545"/>
      <c r="F236" s="105">
        <v>25</v>
      </c>
      <c r="G236" s="437" t="s">
        <v>91</v>
      </c>
      <c r="H236" s="437"/>
      <c r="I236" s="21">
        <v>15</v>
      </c>
      <c r="J236" s="437" t="s">
        <v>92</v>
      </c>
      <c r="K236" s="437"/>
      <c r="L236" s="93">
        <v>10</v>
      </c>
      <c r="M236" s="246"/>
      <c r="N236" s="247"/>
      <c r="O236" s="247"/>
      <c r="P236" s="247"/>
      <c r="Q236" s="247"/>
      <c r="R236" s="247"/>
      <c r="S236" s="247"/>
      <c r="T236" s="248"/>
    </row>
    <row r="237" spans="2:22" s="3" customFormat="1" ht="27" customHeight="1" x14ac:dyDescent="0.2">
      <c r="B237" s="486"/>
      <c r="C237" s="612" t="s">
        <v>93</v>
      </c>
      <c r="D237" s="613"/>
      <c r="E237" s="613"/>
      <c r="F237" s="613"/>
      <c r="G237" s="613"/>
      <c r="H237" s="613"/>
      <c r="I237" s="613"/>
      <c r="J237" s="613"/>
      <c r="K237" s="613"/>
      <c r="L237" s="613"/>
      <c r="M237" s="613"/>
      <c r="N237" s="613"/>
      <c r="O237" s="613"/>
      <c r="P237" s="613"/>
      <c r="Q237" s="613"/>
      <c r="R237" s="613"/>
      <c r="S237" s="613"/>
      <c r="T237" s="614"/>
    </row>
    <row r="238" spans="2:22" s="3" customFormat="1" ht="22.5" customHeight="1" x14ac:dyDescent="0.2">
      <c r="B238" s="486"/>
      <c r="C238" s="582" t="s">
        <v>83</v>
      </c>
      <c r="D238" s="631"/>
      <c r="E238" s="631"/>
      <c r="F238" s="583"/>
      <c r="G238" s="581" t="s">
        <v>94</v>
      </c>
      <c r="H238" s="581"/>
      <c r="I238" s="581"/>
      <c r="J238" s="249" t="s">
        <v>95</v>
      </c>
      <c r="K238" s="249"/>
      <c r="L238" s="249"/>
      <c r="M238" s="240" t="s">
        <v>84</v>
      </c>
      <c r="N238" s="241"/>
      <c r="O238" s="241"/>
      <c r="P238" s="241"/>
      <c r="Q238" s="241"/>
      <c r="R238" s="241"/>
      <c r="S238" s="241"/>
      <c r="T238" s="242"/>
    </row>
    <row r="239" spans="2:22" s="3" customFormat="1" ht="32.25" customHeight="1" x14ac:dyDescent="0.2">
      <c r="B239" s="486"/>
      <c r="C239" s="581" t="s">
        <v>85</v>
      </c>
      <c r="D239" s="581"/>
      <c r="E239" s="582" t="s">
        <v>525</v>
      </c>
      <c r="F239" s="583"/>
      <c r="G239" s="581"/>
      <c r="H239" s="581"/>
      <c r="I239" s="581"/>
      <c r="J239" s="249"/>
      <c r="K239" s="249"/>
      <c r="L239" s="249"/>
      <c r="M239" s="246"/>
      <c r="N239" s="247"/>
      <c r="O239" s="247"/>
      <c r="P239" s="247"/>
      <c r="Q239" s="247"/>
      <c r="R239" s="247"/>
      <c r="S239" s="247"/>
      <c r="T239" s="248"/>
    </row>
    <row r="240" spans="2:22" s="3" customFormat="1" ht="31.5" customHeight="1" x14ac:dyDescent="0.2">
      <c r="B240" s="486"/>
      <c r="C240" s="615" t="s">
        <v>591</v>
      </c>
      <c r="D240" s="615"/>
      <c r="E240" s="615" t="s">
        <v>592</v>
      </c>
      <c r="F240" s="615"/>
      <c r="G240" s="257" t="s">
        <v>593</v>
      </c>
      <c r="H240" s="257"/>
      <c r="I240" s="257"/>
      <c r="J240" s="585">
        <v>1</v>
      </c>
      <c r="K240" s="585"/>
      <c r="L240" s="585"/>
      <c r="M240" s="584" t="s">
        <v>595</v>
      </c>
      <c r="N240" s="584"/>
      <c r="O240" s="584"/>
      <c r="P240" s="584"/>
      <c r="Q240" s="584"/>
      <c r="R240" s="584"/>
      <c r="S240" s="584"/>
      <c r="T240" s="584"/>
    </row>
    <row r="241" spans="2:20" s="3" customFormat="1" ht="15" customHeight="1" x14ac:dyDescent="0.2">
      <c r="B241" s="227"/>
      <c r="C241" s="362"/>
      <c r="D241" s="362"/>
      <c r="E241" s="362"/>
      <c r="F241" s="362"/>
      <c r="G241" s="362"/>
      <c r="H241" s="362"/>
      <c r="I241" s="362"/>
      <c r="J241" s="362"/>
      <c r="K241" s="362"/>
      <c r="L241" s="362"/>
      <c r="M241" s="362"/>
      <c r="N241" s="362"/>
      <c r="O241" s="362"/>
      <c r="P241" s="362"/>
      <c r="Q241" s="362"/>
      <c r="R241" s="362"/>
      <c r="S241" s="362"/>
      <c r="T241" s="228"/>
    </row>
    <row r="242" spans="2:20" s="3" customFormat="1" ht="27.4" customHeight="1" x14ac:dyDescent="0.2">
      <c r="B242" s="237" t="s">
        <v>71</v>
      </c>
      <c r="C242" s="238"/>
      <c r="D242" s="238"/>
      <c r="E242" s="238"/>
      <c r="F242" s="238"/>
      <c r="G242" s="238"/>
      <c r="H242" s="238"/>
      <c r="I242" s="238"/>
      <c r="J242" s="238"/>
      <c r="K242" s="238"/>
      <c r="L242" s="238"/>
      <c r="M242" s="238"/>
      <c r="N242" s="238"/>
      <c r="O242" s="238"/>
      <c r="P242" s="238"/>
      <c r="Q242" s="238"/>
      <c r="R242" s="238"/>
      <c r="S242" s="238"/>
      <c r="T242" s="239"/>
    </row>
    <row r="243" spans="2:20" s="3" customFormat="1" ht="22.5" customHeight="1" x14ac:dyDescent="0.2">
      <c r="B243" s="280" t="s">
        <v>119</v>
      </c>
      <c r="C243" s="281"/>
      <c r="D243" s="281"/>
      <c r="E243" s="281"/>
      <c r="F243" s="281"/>
      <c r="G243" s="281"/>
      <c r="H243" s="281"/>
      <c r="I243" s="281"/>
      <c r="J243" s="281"/>
      <c r="K243" s="282"/>
      <c r="L243" s="227"/>
      <c r="M243" s="362"/>
      <c r="N243" s="362"/>
      <c r="O243" s="362"/>
      <c r="P243" s="362"/>
      <c r="Q243" s="362"/>
      <c r="R243" s="362"/>
      <c r="S243" s="362"/>
      <c r="T243" s="228"/>
    </row>
    <row r="244" spans="2:20" s="3" customFormat="1" ht="22.5" customHeight="1" x14ac:dyDescent="0.2">
      <c r="B244" s="249" t="s">
        <v>74</v>
      </c>
      <c r="C244" s="249"/>
      <c r="D244" s="249"/>
      <c r="E244" s="227" t="s">
        <v>524</v>
      </c>
      <c r="F244" s="228"/>
      <c r="G244" s="249" t="s">
        <v>64</v>
      </c>
      <c r="H244" s="249"/>
      <c r="I244" s="249" t="s">
        <v>88</v>
      </c>
      <c r="J244" s="249"/>
      <c r="K244" s="249"/>
      <c r="L244" s="301"/>
      <c r="M244" s="369"/>
      <c r="N244" s="369"/>
      <c r="O244" s="369"/>
      <c r="P244" s="369"/>
      <c r="Q244" s="369"/>
      <c r="R244" s="369"/>
      <c r="S244" s="369"/>
      <c r="T244" s="302"/>
    </row>
    <row r="245" spans="2:20" s="3" customFormat="1" ht="22.5" customHeight="1" x14ac:dyDescent="0.2">
      <c r="B245" s="437" t="s">
        <v>76</v>
      </c>
      <c r="C245" s="437"/>
      <c r="D245" s="437"/>
      <c r="E245" s="253">
        <f>+G248/100</f>
        <v>0.63539999999999996</v>
      </c>
      <c r="F245" s="255"/>
      <c r="G245" s="235">
        <v>0.68189999999999995</v>
      </c>
      <c r="H245" s="235"/>
      <c r="I245" s="236">
        <f>+E245-G245</f>
        <v>-4.6499999999999986E-2</v>
      </c>
      <c r="J245" s="236"/>
      <c r="K245" s="236"/>
      <c r="L245" s="303"/>
      <c r="M245" s="445"/>
      <c r="N245" s="445"/>
      <c r="O245" s="445"/>
      <c r="P245" s="445"/>
      <c r="Q245" s="445"/>
      <c r="R245" s="445"/>
      <c r="S245" s="445"/>
      <c r="T245" s="304"/>
    </row>
    <row r="246" spans="2:20" s="3" customFormat="1" ht="22.5" customHeight="1" x14ac:dyDescent="0.2">
      <c r="B246" s="250"/>
      <c r="C246" s="251"/>
      <c r="D246" s="251"/>
      <c r="E246" s="251"/>
      <c r="F246" s="251"/>
      <c r="G246" s="251"/>
      <c r="H246" s="251"/>
      <c r="I246" s="251"/>
      <c r="J246" s="251"/>
      <c r="K246" s="252"/>
      <c r="L246" s="303"/>
      <c r="M246" s="445"/>
      <c r="N246" s="445"/>
      <c r="O246" s="445"/>
      <c r="P246" s="445"/>
      <c r="Q246" s="445"/>
      <c r="R246" s="445"/>
      <c r="S246" s="445"/>
      <c r="T246" s="304"/>
    </row>
    <row r="247" spans="2:20" s="3" customFormat="1" ht="34.9" customHeight="1" x14ac:dyDescent="0.2">
      <c r="B247" s="249" t="s">
        <v>77</v>
      </c>
      <c r="C247" s="249"/>
      <c r="D247" s="249" t="s">
        <v>66</v>
      </c>
      <c r="E247" s="249"/>
      <c r="F247" s="97" t="s">
        <v>78</v>
      </c>
      <c r="G247" s="497" t="s">
        <v>81</v>
      </c>
      <c r="H247" s="498"/>
      <c r="I247" s="498"/>
      <c r="J247" s="498"/>
      <c r="K247" s="499"/>
      <c r="L247" s="303"/>
      <c r="M247" s="445"/>
      <c r="N247" s="445"/>
      <c r="O247" s="445"/>
      <c r="P247" s="445"/>
      <c r="Q247" s="445"/>
      <c r="R247" s="445"/>
      <c r="S247" s="445"/>
      <c r="T247" s="304"/>
    </row>
    <row r="248" spans="2:20" s="3" customFormat="1" ht="30" customHeight="1" x14ac:dyDescent="0.2">
      <c r="B248" s="256">
        <f>I163</f>
        <v>42684</v>
      </c>
      <c r="C248" s="257"/>
      <c r="D248" s="256">
        <f>J163</f>
        <v>44549</v>
      </c>
      <c r="E248" s="257"/>
      <c r="F248" s="17">
        <f>K163</f>
        <v>1865</v>
      </c>
      <c r="G248" s="574">
        <v>63.54</v>
      </c>
      <c r="H248" s="575"/>
      <c r="I248" s="575"/>
      <c r="J248" s="575"/>
      <c r="K248" s="576"/>
      <c r="L248" s="303"/>
      <c r="M248" s="445"/>
      <c r="N248" s="445"/>
      <c r="O248" s="445"/>
      <c r="P248" s="445"/>
      <c r="Q248" s="445"/>
      <c r="R248" s="445"/>
      <c r="S248" s="445"/>
      <c r="T248" s="304"/>
    </row>
    <row r="249" spans="2:20" s="3" customFormat="1" ht="25.5" customHeight="1" x14ac:dyDescent="0.2">
      <c r="B249" s="250"/>
      <c r="C249" s="251"/>
      <c r="D249" s="251"/>
      <c r="E249" s="251"/>
      <c r="F249" s="251"/>
      <c r="G249" s="251"/>
      <c r="H249" s="251"/>
      <c r="I249" s="251"/>
      <c r="J249" s="251"/>
      <c r="K249" s="252"/>
      <c r="L249" s="303"/>
      <c r="M249" s="445"/>
      <c r="N249" s="445"/>
      <c r="O249" s="445"/>
      <c r="P249" s="445"/>
      <c r="Q249" s="445"/>
      <c r="R249" s="445"/>
      <c r="S249" s="445"/>
      <c r="T249" s="304"/>
    </row>
    <row r="250" spans="2:20" s="3" customFormat="1" ht="24" customHeight="1" x14ac:dyDescent="0.2">
      <c r="B250" s="280" t="s">
        <v>82</v>
      </c>
      <c r="C250" s="281"/>
      <c r="D250" s="281"/>
      <c r="E250" s="281"/>
      <c r="F250" s="281"/>
      <c r="G250" s="281"/>
      <c r="H250" s="281"/>
      <c r="I250" s="281"/>
      <c r="J250" s="281"/>
      <c r="K250" s="282"/>
      <c r="L250" s="305"/>
      <c r="M250" s="370"/>
      <c r="N250" s="370"/>
      <c r="O250" s="370"/>
      <c r="P250" s="370"/>
      <c r="Q250" s="370"/>
      <c r="R250" s="370"/>
      <c r="S250" s="370"/>
      <c r="T250" s="306"/>
    </row>
    <row r="251" spans="2:20" s="3" customFormat="1" ht="37.5" customHeight="1" x14ac:dyDescent="0.2">
      <c r="B251" s="586" t="s">
        <v>96</v>
      </c>
      <c r="C251" s="587"/>
      <c r="D251" s="587"/>
      <c r="E251" s="587"/>
      <c r="F251" s="588"/>
      <c r="G251" s="632" t="s">
        <v>97</v>
      </c>
      <c r="H251" s="632"/>
      <c r="I251" s="616" t="s">
        <v>98</v>
      </c>
      <c r="J251" s="616"/>
      <c r="K251" s="98" t="s">
        <v>431</v>
      </c>
      <c r="L251" s="586" t="s">
        <v>99</v>
      </c>
      <c r="M251" s="587"/>
      <c r="N251" s="587"/>
      <c r="O251" s="587"/>
      <c r="P251" s="587"/>
      <c r="Q251" s="587"/>
      <c r="R251" s="587"/>
      <c r="S251" s="587"/>
      <c r="T251" s="588"/>
    </row>
    <row r="252" spans="2:20" s="3" customFormat="1" ht="33" customHeight="1" x14ac:dyDescent="0.25">
      <c r="B252" s="603" t="s">
        <v>100</v>
      </c>
      <c r="C252" s="604"/>
      <c r="D252" s="604"/>
      <c r="E252" s="604"/>
      <c r="F252" s="605"/>
      <c r="G252" s="249" t="s">
        <v>101</v>
      </c>
      <c r="H252" s="249"/>
      <c r="I252" s="633" t="s">
        <v>101</v>
      </c>
      <c r="J252" s="633"/>
      <c r="K252" s="24"/>
      <c r="L252" s="634"/>
      <c r="M252" s="635"/>
      <c r="N252" s="635"/>
      <c r="O252" s="635"/>
      <c r="P252" s="635"/>
      <c r="Q252" s="635"/>
      <c r="R252" s="635"/>
      <c r="S252" s="635"/>
      <c r="T252" s="636"/>
    </row>
    <row r="253" spans="2:20" s="3" customFormat="1" ht="28.15" customHeight="1" x14ac:dyDescent="0.2">
      <c r="B253" s="289" t="s">
        <v>83</v>
      </c>
      <c r="C253" s="289"/>
      <c r="D253" s="289"/>
      <c r="E253" s="289"/>
      <c r="F253" s="289" t="s">
        <v>46</v>
      </c>
      <c r="G253" s="289"/>
      <c r="H253" s="289"/>
      <c r="I253" s="289"/>
      <c r="J253" s="460" t="s">
        <v>84</v>
      </c>
      <c r="K253" s="461"/>
      <c r="L253" s="461"/>
      <c r="M253" s="461"/>
      <c r="N253" s="461"/>
      <c r="O253" s="461"/>
      <c r="P253" s="461"/>
      <c r="Q253" s="461"/>
      <c r="R253" s="461"/>
      <c r="S253" s="461"/>
      <c r="T253" s="462"/>
    </row>
    <row r="254" spans="2:20" s="3" customFormat="1" ht="28.15" customHeight="1" x14ac:dyDescent="0.2">
      <c r="B254" s="289" t="s">
        <v>85</v>
      </c>
      <c r="C254" s="289"/>
      <c r="D254" s="289" t="s">
        <v>525</v>
      </c>
      <c r="E254" s="289"/>
      <c r="F254" s="289"/>
      <c r="G254" s="289"/>
      <c r="H254" s="289"/>
      <c r="I254" s="289"/>
      <c r="J254" s="463"/>
      <c r="K254" s="464"/>
      <c r="L254" s="464"/>
      <c r="M254" s="464"/>
      <c r="N254" s="464"/>
      <c r="O254" s="464"/>
      <c r="P254" s="464"/>
      <c r="Q254" s="464"/>
      <c r="R254" s="464"/>
      <c r="S254" s="464"/>
      <c r="T254" s="465"/>
    </row>
    <row r="255" spans="2:20" s="3" customFormat="1" ht="69.599999999999994" customHeight="1" x14ac:dyDescent="0.2">
      <c r="B255" s="278" t="s">
        <v>587</v>
      </c>
      <c r="C255" s="279"/>
      <c r="D255" s="278" t="s">
        <v>588</v>
      </c>
      <c r="E255" s="279"/>
      <c r="F255" s="278" t="s">
        <v>606</v>
      </c>
      <c r="G255" s="283"/>
      <c r="H255" s="283"/>
      <c r="I255" s="279"/>
      <c r="J255" s="266" t="s">
        <v>903</v>
      </c>
      <c r="K255" s="267"/>
      <c r="L255" s="267"/>
      <c r="M255" s="267"/>
      <c r="N255" s="267"/>
      <c r="O255" s="267"/>
      <c r="P255" s="267"/>
      <c r="Q255" s="267"/>
      <c r="R255" s="267"/>
      <c r="S255" s="267"/>
      <c r="T255" s="268"/>
    </row>
    <row r="256" spans="2:20" s="3" customFormat="1" ht="31.15" customHeight="1" x14ac:dyDescent="0.2">
      <c r="B256" s="278" t="s">
        <v>801</v>
      </c>
      <c r="C256" s="279"/>
      <c r="D256" s="278" t="s">
        <v>802</v>
      </c>
      <c r="E256" s="279"/>
      <c r="F256" s="278"/>
      <c r="G256" s="283"/>
      <c r="H256" s="283"/>
      <c r="I256" s="279"/>
      <c r="J256" s="266" t="s">
        <v>904</v>
      </c>
      <c r="K256" s="267"/>
      <c r="L256" s="267"/>
      <c r="M256" s="267"/>
      <c r="N256" s="267"/>
      <c r="O256" s="267"/>
      <c r="P256" s="267"/>
      <c r="Q256" s="267"/>
      <c r="R256" s="267"/>
      <c r="S256" s="267"/>
      <c r="T256" s="268"/>
    </row>
    <row r="257" spans="2:39" s="3" customFormat="1" ht="73.900000000000006" customHeight="1" x14ac:dyDescent="0.2">
      <c r="B257" s="278" t="s">
        <v>803</v>
      </c>
      <c r="C257" s="279"/>
      <c r="D257" s="278"/>
      <c r="E257" s="279"/>
      <c r="F257" s="278" t="s">
        <v>804</v>
      </c>
      <c r="G257" s="283"/>
      <c r="H257" s="283"/>
      <c r="I257" s="279"/>
      <c r="J257" s="266" t="s">
        <v>808</v>
      </c>
      <c r="K257" s="267"/>
      <c r="L257" s="267"/>
      <c r="M257" s="267"/>
      <c r="N257" s="267"/>
      <c r="O257" s="267"/>
      <c r="P257" s="267"/>
      <c r="Q257" s="267"/>
      <c r="R257" s="267"/>
      <c r="S257" s="267"/>
      <c r="T257" s="268"/>
    </row>
    <row r="258" spans="2:39" s="3" customFormat="1" ht="15" customHeight="1" x14ac:dyDescent="0.2">
      <c r="B258" s="227"/>
      <c r="C258" s="362"/>
      <c r="D258" s="362"/>
      <c r="E258" s="362"/>
      <c r="F258" s="362"/>
      <c r="G258" s="362"/>
      <c r="H258" s="362"/>
      <c r="I258" s="362"/>
      <c r="J258" s="362"/>
      <c r="K258" s="362"/>
      <c r="L258" s="362"/>
      <c r="M258" s="362"/>
      <c r="N258" s="362"/>
      <c r="O258" s="362"/>
      <c r="P258" s="362"/>
      <c r="Q258" s="362"/>
      <c r="R258" s="362"/>
      <c r="S258" s="362"/>
      <c r="T258" s="228"/>
    </row>
    <row r="259" spans="2:39" s="3" customFormat="1" ht="22.5" customHeight="1" x14ac:dyDescent="0.2">
      <c r="B259" s="494" t="s">
        <v>102</v>
      </c>
      <c r="C259" s="495"/>
      <c r="D259" s="495"/>
      <c r="E259" s="495"/>
      <c r="F259" s="495"/>
      <c r="G259" s="495"/>
      <c r="H259" s="495"/>
      <c r="I259" s="495"/>
      <c r="J259" s="495"/>
      <c r="K259" s="495"/>
      <c r="L259" s="495"/>
      <c r="M259" s="495"/>
      <c r="N259" s="495"/>
      <c r="O259" s="495"/>
      <c r="P259" s="495"/>
      <c r="Q259" s="495"/>
      <c r="R259" s="495"/>
      <c r="S259" s="495"/>
      <c r="T259" s="496"/>
    </row>
    <row r="260" spans="2:39" s="3" customFormat="1" ht="30.4" customHeight="1" x14ac:dyDescent="0.2">
      <c r="B260" s="485" t="s">
        <v>87</v>
      </c>
      <c r="C260" s="489" t="s">
        <v>792</v>
      </c>
      <c r="D260" s="551"/>
      <c r="E260" s="551"/>
      <c r="F260" s="551"/>
      <c r="G260" s="551"/>
      <c r="H260" s="551"/>
      <c r="I260" s="551"/>
      <c r="J260" s="551"/>
      <c r="K260" s="551"/>
      <c r="L260" s="551"/>
      <c r="M260" s="551"/>
      <c r="N260" s="551"/>
      <c r="O260" s="551"/>
      <c r="P260" s="551"/>
      <c r="Q260" s="551"/>
      <c r="R260" s="551"/>
      <c r="S260" s="551"/>
      <c r="T260" s="552"/>
    </row>
    <row r="261" spans="2:39" s="3" customFormat="1" ht="22.5" customHeight="1" x14ac:dyDescent="0.2">
      <c r="B261" s="486"/>
      <c r="C261" s="280" t="s">
        <v>119</v>
      </c>
      <c r="D261" s="281"/>
      <c r="E261" s="281"/>
      <c r="F261" s="281"/>
      <c r="G261" s="281"/>
      <c r="H261" s="281"/>
      <c r="I261" s="281"/>
      <c r="J261" s="281"/>
      <c r="K261" s="281"/>
      <c r="L261" s="282"/>
      <c r="M261" s="280"/>
      <c r="N261" s="281"/>
      <c r="O261" s="281"/>
      <c r="P261" s="281"/>
      <c r="Q261" s="281"/>
      <c r="R261" s="281"/>
      <c r="S261" s="281"/>
      <c r="T261" s="282"/>
    </row>
    <row r="262" spans="2:39" s="3" customFormat="1" ht="22.5" customHeight="1" x14ac:dyDescent="0.2">
      <c r="B262" s="486"/>
      <c r="C262" s="249" t="s">
        <v>74</v>
      </c>
      <c r="D262" s="249"/>
      <c r="E262" s="249"/>
      <c r="F262" s="249" t="s">
        <v>524</v>
      </c>
      <c r="G262" s="249"/>
      <c r="H262" s="249" t="s">
        <v>64</v>
      </c>
      <c r="I262" s="249"/>
      <c r="J262" s="249" t="s">
        <v>88</v>
      </c>
      <c r="K262" s="249"/>
      <c r="L262" s="249"/>
      <c r="M262" s="301"/>
      <c r="N262" s="369"/>
      <c r="O262" s="369"/>
      <c r="P262" s="369"/>
      <c r="Q262" s="369"/>
      <c r="R262" s="369"/>
      <c r="S262" s="369"/>
      <c r="T262" s="302"/>
    </row>
    <row r="263" spans="2:39" s="3" customFormat="1" ht="58.5" customHeight="1" x14ac:dyDescent="0.2">
      <c r="B263" s="486"/>
      <c r="C263" s="249" t="s">
        <v>74</v>
      </c>
      <c r="D263" s="249"/>
      <c r="E263" s="249"/>
      <c r="F263" s="249" t="s">
        <v>524</v>
      </c>
      <c r="G263" s="249"/>
      <c r="H263" s="249" t="s">
        <v>64</v>
      </c>
      <c r="I263" s="249"/>
      <c r="J263" s="249" t="s">
        <v>88</v>
      </c>
      <c r="K263" s="249"/>
      <c r="L263" s="249"/>
      <c r="M263" s="303"/>
      <c r="N263" s="445"/>
      <c r="O263" s="445"/>
      <c r="P263" s="445"/>
      <c r="Q263" s="445"/>
      <c r="R263" s="445"/>
      <c r="S263" s="445"/>
      <c r="T263" s="304"/>
      <c r="V263" s="68"/>
      <c r="W263" s="68"/>
      <c r="X263" s="68"/>
      <c r="Y263" s="68"/>
      <c r="Z263" s="68"/>
      <c r="AA263" s="68"/>
      <c r="AB263" s="68"/>
      <c r="AC263" s="68"/>
      <c r="AD263" s="68"/>
      <c r="AE263" s="68"/>
      <c r="AF263" s="68"/>
      <c r="AG263" s="68"/>
      <c r="AH263" s="68"/>
      <c r="AI263" s="68"/>
      <c r="AJ263" s="68"/>
      <c r="AK263" s="68"/>
      <c r="AL263" s="68"/>
      <c r="AM263" s="68"/>
    </row>
    <row r="264" spans="2:39" s="3" customFormat="1" ht="14.25" x14ac:dyDescent="0.2">
      <c r="B264" s="486"/>
      <c r="C264" s="437" t="s">
        <v>76</v>
      </c>
      <c r="D264" s="437"/>
      <c r="E264" s="437"/>
      <c r="F264" s="487">
        <f>+H267</f>
        <v>1</v>
      </c>
      <c r="G264" s="487"/>
      <c r="H264" s="487">
        <v>1</v>
      </c>
      <c r="I264" s="487"/>
      <c r="J264" s="487">
        <f>+F264</f>
        <v>1</v>
      </c>
      <c r="K264" s="487"/>
      <c r="L264" s="487"/>
      <c r="M264" s="303"/>
      <c r="N264" s="445"/>
      <c r="O264" s="445"/>
      <c r="P264" s="445"/>
      <c r="Q264" s="445"/>
      <c r="R264" s="445"/>
      <c r="S264" s="445"/>
      <c r="T264" s="304"/>
      <c r="V264" s="68"/>
      <c r="W264" s="68"/>
      <c r="X264" s="68"/>
      <c r="Y264" s="68"/>
      <c r="Z264" s="68"/>
      <c r="AA264" s="68"/>
      <c r="AB264" s="68"/>
      <c r="AC264" s="68"/>
      <c r="AD264" s="68"/>
      <c r="AE264" s="68"/>
      <c r="AF264" s="68"/>
      <c r="AG264" s="68"/>
      <c r="AH264" s="68"/>
      <c r="AI264" s="68"/>
      <c r="AJ264" s="68"/>
      <c r="AK264" s="68"/>
      <c r="AL264" s="68"/>
      <c r="AM264" s="68"/>
    </row>
    <row r="265" spans="2:39" s="3" customFormat="1" ht="14.25" customHeight="1" x14ac:dyDescent="0.2">
      <c r="B265" s="486"/>
      <c r="C265" s="153"/>
      <c r="D265" s="153"/>
      <c r="E265" s="153"/>
      <c r="F265" s="152"/>
      <c r="G265" s="152"/>
      <c r="H265" s="152"/>
      <c r="I265" s="152"/>
      <c r="J265" s="152"/>
      <c r="K265" s="152"/>
      <c r="L265" s="152"/>
      <c r="M265" s="303"/>
      <c r="N265" s="445"/>
      <c r="O265" s="445"/>
      <c r="P265" s="445"/>
      <c r="Q265" s="445"/>
      <c r="R265" s="445"/>
      <c r="S265" s="445"/>
      <c r="T265" s="304"/>
    </row>
    <row r="266" spans="2:39" ht="30" x14ac:dyDescent="0.2">
      <c r="B266" s="486"/>
      <c r="C266" s="249" t="s">
        <v>77</v>
      </c>
      <c r="D266" s="249"/>
      <c r="E266" s="227" t="s">
        <v>66</v>
      </c>
      <c r="F266" s="228"/>
      <c r="G266" s="151" t="s">
        <v>78</v>
      </c>
      <c r="H266" s="497" t="s">
        <v>81</v>
      </c>
      <c r="I266" s="498"/>
      <c r="J266" s="498"/>
      <c r="K266" s="498"/>
      <c r="L266" s="499"/>
      <c r="M266" s="303"/>
      <c r="N266" s="445"/>
      <c r="O266" s="445"/>
      <c r="P266" s="445"/>
      <c r="Q266" s="445"/>
      <c r="R266" s="445"/>
      <c r="S266" s="445"/>
      <c r="T266" s="304"/>
    </row>
    <row r="267" spans="2:39" ht="27.75" customHeight="1" x14ac:dyDescent="0.2">
      <c r="B267" s="486"/>
      <c r="C267" s="256">
        <f>I165</f>
        <v>42684</v>
      </c>
      <c r="D267" s="256"/>
      <c r="E267" s="546">
        <f>J165</f>
        <v>43921</v>
      </c>
      <c r="F267" s="547"/>
      <c r="G267" s="17">
        <f>+K165</f>
        <v>0</v>
      </c>
      <c r="H267" s="500">
        <v>1</v>
      </c>
      <c r="I267" s="501"/>
      <c r="J267" s="501"/>
      <c r="K267" s="501"/>
      <c r="L267" s="502"/>
      <c r="M267" s="303"/>
      <c r="N267" s="445"/>
      <c r="O267" s="445"/>
      <c r="P267" s="445"/>
      <c r="Q267" s="445"/>
      <c r="R267" s="445"/>
      <c r="S267" s="445"/>
      <c r="T267" s="304"/>
    </row>
    <row r="268" spans="2:39" ht="14.1" customHeight="1" x14ac:dyDescent="0.2">
      <c r="B268" s="486"/>
      <c r="C268" s="227" t="s">
        <v>82</v>
      </c>
      <c r="D268" s="362"/>
      <c r="E268" s="362"/>
      <c r="F268" s="362"/>
      <c r="G268" s="362"/>
      <c r="H268" s="362"/>
      <c r="I268" s="362"/>
      <c r="J268" s="362"/>
      <c r="K268" s="362"/>
      <c r="L268" s="228"/>
      <c r="M268" s="305"/>
      <c r="N268" s="370"/>
      <c r="O268" s="370"/>
      <c r="P268" s="370"/>
      <c r="Q268" s="370"/>
      <c r="R268" s="370"/>
      <c r="S268" s="370"/>
      <c r="T268" s="306"/>
    </row>
    <row r="269" spans="2:39" s="3" customFormat="1" ht="15" customHeight="1" x14ac:dyDescent="0.2">
      <c r="B269" s="486"/>
      <c r="C269" s="227" t="s">
        <v>96</v>
      </c>
      <c r="D269" s="362"/>
      <c r="E269" s="362"/>
      <c r="F269" s="362"/>
      <c r="G269" s="228"/>
      <c r="H269" s="249" t="s">
        <v>103</v>
      </c>
      <c r="I269" s="249"/>
      <c r="J269" s="249" t="s">
        <v>98</v>
      </c>
      <c r="K269" s="249"/>
      <c r="L269" s="150" t="s">
        <v>431</v>
      </c>
      <c r="M269" s="586" t="s">
        <v>99</v>
      </c>
      <c r="N269" s="587"/>
      <c r="O269" s="587"/>
      <c r="P269" s="587"/>
      <c r="Q269" s="587"/>
      <c r="R269" s="587"/>
      <c r="S269" s="587"/>
      <c r="T269" s="588"/>
    </row>
    <row r="270" spans="2:39" ht="15" x14ac:dyDescent="0.2">
      <c r="B270" s="486"/>
      <c r="C270" s="227" t="s">
        <v>101</v>
      </c>
      <c r="D270" s="362"/>
      <c r="E270" s="362"/>
      <c r="F270" s="362"/>
      <c r="G270" s="228"/>
      <c r="H270" s="249" t="s">
        <v>101</v>
      </c>
      <c r="I270" s="249"/>
      <c r="J270" s="593" t="s">
        <v>101</v>
      </c>
      <c r="K270" s="593"/>
      <c r="L270" s="151" t="s">
        <v>101</v>
      </c>
      <c r="M270" s="250"/>
      <c r="N270" s="251"/>
      <c r="O270" s="251"/>
      <c r="P270" s="251"/>
      <c r="Q270" s="251"/>
      <c r="R270" s="251"/>
      <c r="S270" s="251"/>
      <c r="T270" s="252"/>
    </row>
    <row r="271" spans="2:39" ht="24" customHeight="1" x14ac:dyDescent="0.2">
      <c r="B271" s="486"/>
      <c r="C271" s="249" t="s">
        <v>83</v>
      </c>
      <c r="D271" s="249"/>
      <c r="E271" s="249"/>
      <c r="F271" s="249"/>
      <c r="G271" s="249" t="s">
        <v>46</v>
      </c>
      <c r="H271" s="249"/>
      <c r="I271" s="249"/>
      <c r="J271" s="249"/>
      <c r="K271" s="589" t="s">
        <v>84</v>
      </c>
      <c r="L271" s="589"/>
      <c r="M271" s="589"/>
      <c r="N271" s="589"/>
      <c r="O271" s="589"/>
      <c r="P271" s="589"/>
      <c r="Q271" s="589"/>
      <c r="R271" s="589"/>
      <c r="S271" s="589"/>
      <c r="T271" s="590"/>
    </row>
    <row r="272" spans="2:39" ht="23.45" customHeight="1" x14ac:dyDescent="0.2">
      <c r="B272" s="486"/>
      <c r="C272" s="249" t="s">
        <v>85</v>
      </c>
      <c r="D272" s="249"/>
      <c r="E272" s="249" t="s">
        <v>525</v>
      </c>
      <c r="F272" s="249"/>
      <c r="G272" s="249"/>
      <c r="H272" s="249"/>
      <c r="I272" s="249"/>
      <c r="J272" s="249"/>
      <c r="K272" s="591"/>
      <c r="L272" s="591"/>
      <c r="M272" s="591"/>
      <c r="N272" s="591"/>
      <c r="O272" s="591"/>
      <c r="P272" s="591"/>
      <c r="Q272" s="591"/>
      <c r="R272" s="591"/>
      <c r="S272" s="591"/>
      <c r="T272" s="592"/>
    </row>
    <row r="273" spans="2:20" ht="30.6" customHeight="1" x14ac:dyDescent="0.2">
      <c r="B273" s="486"/>
      <c r="C273" s="258" t="s">
        <v>730</v>
      </c>
      <c r="D273" s="279"/>
      <c r="E273" s="258" t="s">
        <v>731</v>
      </c>
      <c r="F273" s="279"/>
      <c r="G273" s="258" t="s">
        <v>621</v>
      </c>
      <c r="H273" s="259"/>
      <c r="I273" s="259"/>
      <c r="J273" s="260"/>
      <c r="K273" s="266" t="s">
        <v>735</v>
      </c>
      <c r="L273" s="267"/>
      <c r="M273" s="267"/>
      <c r="N273" s="267"/>
      <c r="O273" s="267"/>
      <c r="P273" s="267"/>
      <c r="Q273" s="267"/>
      <c r="R273" s="267"/>
      <c r="S273" s="267"/>
      <c r="T273" s="268"/>
    </row>
    <row r="274" spans="2:20" ht="37.9" customHeight="1" x14ac:dyDescent="0.2">
      <c r="B274" s="486"/>
      <c r="C274" s="258" t="s">
        <v>730</v>
      </c>
      <c r="D274" s="279"/>
      <c r="E274" s="258" t="s">
        <v>732</v>
      </c>
      <c r="F274" s="279"/>
      <c r="G274" s="258" t="s">
        <v>741</v>
      </c>
      <c r="H274" s="259"/>
      <c r="I274" s="259"/>
      <c r="J274" s="260"/>
      <c r="K274" s="266" t="s">
        <v>735</v>
      </c>
      <c r="L274" s="267"/>
      <c r="M274" s="267"/>
      <c r="N274" s="267"/>
      <c r="O274" s="267"/>
      <c r="P274" s="267"/>
      <c r="Q274" s="267"/>
      <c r="R274" s="267"/>
      <c r="S274" s="267"/>
      <c r="T274" s="268"/>
    </row>
    <row r="275" spans="2:20" ht="30.6" customHeight="1" x14ac:dyDescent="0.2">
      <c r="B275" s="503"/>
      <c r="C275" s="258" t="s">
        <v>730</v>
      </c>
      <c r="D275" s="279"/>
      <c r="E275" s="258" t="s">
        <v>731</v>
      </c>
      <c r="F275" s="279"/>
      <c r="G275" s="258" t="s">
        <v>733</v>
      </c>
      <c r="H275" s="259"/>
      <c r="I275" s="259"/>
      <c r="J275" s="260"/>
      <c r="K275" s="266" t="s">
        <v>735</v>
      </c>
      <c r="L275" s="267"/>
      <c r="M275" s="267"/>
      <c r="N275" s="267"/>
      <c r="O275" s="267"/>
      <c r="P275" s="267"/>
      <c r="Q275" s="267"/>
      <c r="R275" s="267"/>
      <c r="S275" s="267"/>
      <c r="T275" s="268"/>
    </row>
    <row r="276" spans="2:20" ht="27.75" customHeight="1" x14ac:dyDescent="0.2">
      <c r="B276" s="227"/>
      <c r="C276" s="362"/>
      <c r="D276" s="362"/>
      <c r="E276" s="362"/>
      <c r="F276" s="362"/>
      <c r="G276" s="362"/>
      <c r="H276" s="362"/>
      <c r="I276" s="362"/>
      <c r="J276" s="362"/>
      <c r="K276" s="362"/>
      <c r="L276" s="362"/>
      <c r="M276" s="362"/>
      <c r="N276" s="362"/>
      <c r="O276" s="362"/>
      <c r="P276" s="362"/>
      <c r="Q276" s="362"/>
      <c r="R276" s="362"/>
      <c r="S276" s="362"/>
      <c r="T276" s="228"/>
    </row>
    <row r="277" spans="2:20" ht="27" customHeight="1" x14ac:dyDescent="0.2">
      <c r="B277" s="485" t="s">
        <v>89</v>
      </c>
      <c r="C277" s="488" t="s">
        <v>596</v>
      </c>
      <c r="D277" s="489"/>
      <c r="E277" s="489"/>
      <c r="F277" s="489"/>
      <c r="G277" s="489"/>
      <c r="H277" s="489"/>
      <c r="I277" s="489"/>
      <c r="J277" s="489"/>
      <c r="K277" s="489"/>
      <c r="L277" s="489"/>
      <c r="M277" s="489"/>
      <c r="N277" s="489"/>
      <c r="O277" s="489"/>
      <c r="P277" s="489"/>
      <c r="Q277" s="489"/>
      <c r="R277" s="489"/>
      <c r="S277" s="489"/>
      <c r="T277" s="490"/>
    </row>
    <row r="278" spans="2:20" ht="14.1" customHeight="1" x14ac:dyDescent="0.2">
      <c r="B278" s="486"/>
      <c r="C278" s="280" t="s">
        <v>119</v>
      </c>
      <c r="D278" s="281"/>
      <c r="E278" s="281"/>
      <c r="F278" s="281"/>
      <c r="G278" s="281"/>
      <c r="H278" s="281"/>
      <c r="I278" s="281"/>
      <c r="J278" s="281"/>
      <c r="K278" s="281"/>
      <c r="L278" s="282"/>
      <c r="M278" s="280"/>
      <c r="N278" s="281"/>
      <c r="O278" s="281"/>
      <c r="P278" s="281"/>
      <c r="Q278" s="281"/>
      <c r="R278" s="281"/>
      <c r="S278" s="281"/>
      <c r="T278" s="282"/>
    </row>
    <row r="279" spans="2:20" ht="27.75" customHeight="1" x14ac:dyDescent="0.2">
      <c r="B279" s="486"/>
      <c r="C279" s="249" t="s">
        <v>74</v>
      </c>
      <c r="D279" s="249"/>
      <c r="E279" s="249"/>
      <c r="F279" s="249" t="s">
        <v>524</v>
      </c>
      <c r="G279" s="249"/>
      <c r="H279" s="249" t="s">
        <v>64</v>
      </c>
      <c r="I279" s="249"/>
      <c r="J279" s="249" t="s">
        <v>75</v>
      </c>
      <c r="K279" s="249"/>
      <c r="L279" s="249"/>
      <c r="M279" s="301"/>
      <c r="N279" s="369"/>
      <c r="O279" s="369"/>
      <c r="P279" s="369"/>
      <c r="Q279" s="369"/>
      <c r="R279" s="369"/>
      <c r="S279" s="369"/>
      <c r="T279" s="302"/>
    </row>
    <row r="280" spans="2:20" ht="21.6" customHeight="1" x14ac:dyDescent="0.2">
      <c r="B280" s="486"/>
      <c r="C280" s="437" t="s">
        <v>76</v>
      </c>
      <c r="D280" s="437"/>
      <c r="E280" s="437"/>
      <c r="F280" s="487">
        <v>1</v>
      </c>
      <c r="G280" s="487"/>
      <c r="H280" s="487">
        <v>1</v>
      </c>
      <c r="I280" s="487"/>
      <c r="J280" s="235">
        <f>F280-H280</f>
        <v>0</v>
      </c>
      <c r="K280" s="235"/>
      <c r="L280" s="235"/>
      <c r="M280" s="305"/>
      <c r="N280" s="370"/>
      <c r="O280" s="370"/>
      <c r="P280" s="370"/>
      <c r="Q280" s="370"/>
      <c r="R280" s="370"/>
      <c r="S280" s="370"/>
      <c r="T280" s="306"/>
    </row>
    <row r="281" spans="2:20" ht="24" customHeight="1" x14ac:dyDescent="0.2">
      <c r="B281" s="486"/>
      <c r="C281" s="289" t="s">
        <v>83</v>
      </c>
      <c r="D281" s="289"/>
      <c r="E281" s="289"/>
      <c r="F281" s="289"/>
      <c r="G281" s="289" t="s">
        <v>46</v>
      </c>
      <c r="H281" s="289"/>
      <c r="I281" s="289"/>
      <c r="J281" s="289"/>
      <c r="K281" s="460" t="s">
        <v>84</v>
      </c>
      <c r="L281" s="461"/>
      <c r="M281" s="461"/>
      <c r="N281" s="461"/>
      <c r="O281" s="461"/>
      <c r="P281" s="461"/>
      <c r="Q281" s="461"/>
      <c r="R281" s="461"/>
      <c r="S281" s="461"/>
      <c r="T281" s="462"/>
    </row>
    <row r="282" spans="2:20" ht="24.4" customHeight="1" x14ac:dyDescent="0.2">
      <c r="B282" s="486"/>
      <c r="C282" s="289" t="s">
        <v>85</v>
      </c>
      <c r="D282" s="289"/>
      <c r="E282" s="289" t="s">
        <v>525</v>
      </c>
      <c r="F282" s="289"/>
      <c r="G282" s="289"/>
      <c r="H282" s="289"/>
      <c r="I282" s="289"/>
      <c r="J282" s="289"/>
      <c r="K282" s="463"/>
      <c r="L282" s="464"/>
      <c r="M282" s="464"/>
      <c r="N282" s="464"/>
      <c r="O282" s="464"/>
      <c r="P282" s="464"/>
      <c r="Q282" s="464"/>
      <c r="R282" s="464"/>
      <c r="S282" s="464"/>
      <c r="T282" s="465"/>
    </row>
    <row r="283" spans="2:20" ht="30" customHeight="1" x14ac:dyDescent="0.2">
      <c r="B283" s="486"/>
      <c r="C283" s="258" t="s">
        <v>734</v>
      </c>
      <c r="D283" s="279"/>
      <c r="E283" s="258" t="s">
        <v>697</v>
      </c>
      <c r="F283" s="279"/>
      <c r="G283" s="258" t="s">
        <v>621</v>
      </c>
      <c r="H283" s="259"/>
      <c r="I283" s="259"/>
      <c r="J283" s="260"/>
      <c r="K283" s="266" t="s">
        <v>735</v>
      </c>
      <c r="L283" s="267"/>
      <c r="M283" s="267"/>
      <c r="N283" s="267"/>
      <c r="O283" s="267"/>
      <c r="P283" s="267"/>
      <c r="Q283" s="267"/>
      <c r="R283" s="267"/>
      <c r="S283" s="267"/>
      <c r="T283" s="268"/>
    </row>
    <row r="284" spans="2:20" ht="38.450000000000003" customHeight="1" x14ac:dyDescent="0.2">
      <c r="B284" s="486"/>
      <c r="C284" s="258" t="s">
        <v>734</v>
      </c>
      <c r="D284" s="279"/>
      <c r="E284" s="258" t="s">
        <v>697</v>
      </c>
      <c r="F284" s="279"/>
      <c r="G284" s="258" t="s">
        <v>663</v>
      </c>
      <c r="H284" s="259"/>
      <c r="I284" s="259"/>
      <c r="J284" s="260"/>
      <c r="K284" s="266" t="s">
        <v>735</v>
      </c>
      <c r="L284" s="267"/>
      <c r="M284" s="267"/>
      <c r="N284" s="267"/>
      <c r="O284" s="267"/>
      <c r="P284" s="267"/>
      <c r="Q284" s="267"/>
      <c r="R284" s="267"/>
      <c r="S284" s="267"/>
      <c r="T284" s="268"/>
    </row>
    <row r="285" spans="2:20" ht="30.6" customHeight="1" x14ac:dyDescent="0.2">
      <c r="B285" s="486"/>
      <c r="C285" s="258" t="s">
        <v>650</v>
      </c>
      <c r="D285" s="260"/>
      <c r="E285" s="258"/>
      <c r="F285" s="279"/>
      <c r="G285" s="278" t="s">
        <v>664</v>
      </c>
      <c r="H285" s="283"/>
      <c r="I285" s="283"/>
      <c r="J285" s="279"/>
      <c r="K285" s="266" t="s">
        <v>735</v>
      </c>
      <c r="L285" s="267"/>
      <c r="M285" s="267"/>
      <c r="N285" s="267"/>
      <c r="O285" s="267"/>
      <c r="P285" s="267"/>
      <c r="Q285" s="267"/>
      <c r="R285" s="267"/>
      <c r="S285" s="267"/>
      <c r="T285" s="268"/>
    </row>
    <row r="286" spans="2:20" ht="30.6" customHeight="1" x14ac:dyDescent="0.2">
      <c r="B286" s="486"/>
      <c r="C286" s="258" t="s">
        <v>668</v>
      </c>
      <c r="D286" s="260"/>
      <c r="E286" s="258"/>
      <c r="F286" s="279"/>
      <c r="G286" s="278" t="s">
        <v>664</v>
      </c>
      <c r="H286" s="283"/>
      <c r="I286" s="283"/>
      <c r="J286" s="279"/>
      <c r="K286" s="491" t="s">
        <v>735</v>
      </c>
      <c r="L286" s="492"/>
      <c r="M286" s="492"/>
      <c r="N286" s="492"/>
      <c r="O286" s="492"/>
      <c r="P286" s="492"/>
      <c r="Q286" s="492"/>
      <c r="R286" s="492"/>
      <c r="S286" s="492"/>
      <c r="T286" s="493"/>
    </row>
    <row r="287" spans="2:20" ht="30.6" customHeight="1" x14ac:dyDescent="0.2">
      <c r="B287" s="486"/>
      <c r="C287" s="258" t="s">
        <v>657</v>
      </c>
      <c r="D287" s="260"/>
      <c r="E287" s="258" t="s">
        <v>669</v>
      </c>
      <c r="F287" s="260"/>
      <c r="G287" s="278" t="s">
        <v>664</v>
      </c>
      <c r="H287" s="283"/>
      <c r="I287" s="283"/>
      <c r="J287" s="279"/>
      <c r="K287" s="491" t="s">
        <v>735</v>
      </c>
      <c r="L287" s="492"/>
      <c r="M287" s="492"/>
      <c r="N287" s="492"/>
      <c r="O287" s="492"/>
      <c r="P287" s="492"/>
      <c r="Q287" s="492"/>
      <c r="R287" s="492"/>
      <c r="S287" s="492"/>
      <c r="T287" s="493"/>
    </row>
    <row r="288" spans="2:20" ht="27.75" customHeight="1" x14ac:dyDescent="0.2">
      <c r="B288" s="227"/>
      <c r="C288" s="362"/>
      <c r="D288" s="362"/>
      <c r="E288" s="362"/>
      <c r="F288" s="362"/>
      <c r="G288" s="362"/>
      <c r="H288" s="362"/>
      <c r="I288" s="362"/>
      <c r="J288" s="362"/>
      <c r="K288" s="362"/>
      <c r="L288" s="362"/>
      <c r="M288" s="362"/>
      <c r="N288" s="362"/>
      <c r="O288" s="362"/>
      <c r="P288" s="362"/>
      <c r="Q288" s="362"/>
      <c r="R288" s="362"/>
      <c r="S288" s="362"/>
      <c r="T288" s="228"/>
    </row>
    <row r="289" spans="1:24" ht="25.9" customHeight="1" x14ac:dyDescent="0.2">
      <c r="B289" s="325" t="s">
        <v>104</v>
      </c>
      <c r="C289" s="326"/>
      <c r="D289" s="326"/>
      <c r="E289" s="326"/>
      <c r="F289" s="326"/>
      <c r="G289" s="326"/>
      <c r="H289" s="326"/>
      <c r="I289" s="326"/>
      <c r="J289" s="326"/>
      <c r="K289" s="326"/>
      <c r="L289" s="326"/>
      <c r="M289" s="326"/>
      <c r="N289" s="326"/>
      <c r="O289" s="326"/>
      <c r="P289" s="326"/>
      <c r="Q289" s="326"/>
      <c r="R289" s="326"/>
      <c r="S289" s="326"/>
      <c r="T289" s="327"/>
    </row>
    <row r="290" spans="1:24" ht="23.45" customHeight="1" x14ac:dyDescent="0.2">
      <c r="B290" s="318" t="s">
        <v>48</v>
      </c>
      <c r="C290" s="319"/>
      <c r="D290" s="319"/>
      <c r="E290" s="319"/>
      <c r="F290" s="320"/>
      <c r="G290" s="332" t="s">
        <v>105</v>
      </c>
      <c r="H290" s="332"/>
      <c r="I290" s="332"/>
      <c r="J290" s="332"/>
      <c r="K290" s="332"/>
      <c r="L290" s="332"/>
      <c r="M290" s="332"/>
      <c r="N290" s="332"/>
      <c r="O290" s="332"/>
      <c r="P290" s="332"/>
      <c r="Q290" s="332"/>
      <c r="R290" s="332"/>
      <c r="S290" s="318" t="s">
        <v>106</v>
      </c>
      <c r="T290" s="320"/>
    </row>
    <row r="291" spans="1:24" ht="174.6" customHeight="1" x14ac:dyDescent="0.2">
      <c r="B291" s="249" t="s">
        <v>516</v>
      </c>
      <c r="C291" s="249"/>
      <c r="D291" s="249"/>
      <c r="E291" s="249"/>
      <c r="F291" s="249"/>
      <c r="G291" s="437" t="s">
        <v>991</v>
      </c>
      <c r="H291" s="437"/>
      <c r="I291" s="437"/>
      <c r="J291" s="437"/>
      <c r="K291" s="437"/>
      <c r="L291" s="437"/>
      <c r="M291" s="437"/>
      <c r="N291" s="437"/>
      <c r="O291" s="437"/>
      <c r="P291" s="437"/>
      <c r="Q291" s="437"/>
      <c r="R291" s="437"/>
      <c r="S291" s="250" t="s">
        <v>992</v>
      </c>
      <c r="T291" s="252"/>
      <c r="V291" s="484"/>
      <c r="W291" s="484"/>
    </row>
    <row r="292" spans="1:24" ht="52.15" customHeight="1" x14ac:dyDescent="0.2">
      <c r="B292" s="249" t="s">
        <v>758</v>
      </c>
      <c r="C292" s="249"/>
      <c r="D292" s="249"/>
      <c r="E292" s="249"/>
      <c r="F292" s="249"/>
      <c r="G292" s="437" t="s">
        <v>993</v>
      </c>
      <c r="H292" s="437"/>
      <c r="I292" s="437"/>
      <c r="J292" s="437"/>
      <c r="K292" s="437"/>
      <c r="L292" s="437"/>
      <c r="M292" s="437"/>
      <c r="N292" s="437"/>
      <c r="O292" s="437"/>
      <c r="P292" s="437"/>
      <c r="Q292" s="437"/>
      <c r="R292" s="437"/>
      <c r="S292" s="250" t="s">
        <v>694</v>
      </c>
      <c r="T292" s="252"/>
    </row>
    <row r="293" spans="1:24" ht="40.9" customHeight="1" x14ac:dyDescent="0.2">
      <c r="B293" s="249" t="s">
        <v>814</v>
      </c>
      <c r="C293" s="249"/>
      <c r="D293" s="249"/>
      <c r="E293" s="249"/>
      <c r="F293" s="249"/>
      <c r="G293" s="250" t="s">
        <v>815</v>
      </c>
      <c r="H293" s="251"/>
      <c r="I293" s="251"/>
      <c r="J293" s="251"/>
      <c r="K293" s="251"/>
      <c r="L293" s="251"/>
      <c r="M293" s="251"/>
      <c r="N293" s="251"/>
      <c r="O293" s="251"/>
      <c r="P293" s="251"/>
      <c r="Q293" s="251"/>
      <c r="R293" s="252"/>
      <c r="S293" s="610"/>
      <c r="T293" s="611"/>
    </row>
    <row r="294" spans="1:24" ht="37.15" customHeight="1" x14ac:dyDescent="0.2">
      <c r="B294" s="606" t="s">
        <v>698</v>
      </c>
      <c r="C294" s="606"/>
      <c r="D294" s="606"/>
      <c r="E294" s="606"/>
      <c r="F294" s="606"/>
      <c r="G294" s="607" t="s">
        <v>869</v>
      </c>
      <c r="H294" s="608"/>
      <c r="I294" s="608"/>
      <c r="J294" s="608"/>
      <c r="K294" s="608"/>
      <c r="L294" s="608"/>
      <c r="M294" s="608"/>
      <c r="N294" s="608"/>
      <c r="O294" s="608"/>
      <c r="P294" s="608"/>
      <c r="Q294" s="608"/>
      <c r="R294" s="609"/>
      <c r="S294" s="610"/>
      <c r="T294" s="611"/>
    </row>
    <row r="295" spans="1:24" ht="26.25" customHeight="1" x14ac:dyDescent="0.2">
      <c r="B295" s="325" t="s">
        <v>742</v>
      </c>
      <c r="C295" s="326"/>
      <c r="D295" s="326"/>
      <c r="E295" s="326"/>
      <c r="F295" s="326"/>
      <c r="G295" s="326"/>
      <c r="H295" s="326"/>
      <c r="I295" s="326"/>
      <c r="J295" s="326"/>
      <c r="K295" s="326"/>
      <c r="L295" s="326"/>
      <c r="M295" s="326"/>
      <c r="N295" s="326"/>
      <c r="O295" s="326"/>
      <c r="P295" s="326"/>
      <c r="Q295" s="326"/>
      <c r="R295" s="326"/>
      <c r="S295" s="326"/>
      <c r="T295" s="327"/>
    </row>
    <row r="296" spans="1:24" ht="23.25" customHeight="1" x14ac:dyDescent="0.2">
      <c r="B296" s="548" t="s">
        <v>48</v>
      </c>
      <c r="C296" s="549"/>
      <c r="D296" s="549"/>
      <c r="E296" s="549"/>
      <c r="F296" s="550"/>
      <c r="G296" s="318" t="s">
        <v>105</v>
      </c>
      <c r="H296" s="319"/>
      <c r="I296" s="319"/>
      <c r="J296" s="319"/>
      <c r="K296" s="319"/>
      <c r="L296" s="319"/>
      <c r="M296" s="319"/>
      <c r="N296" s="319"/>
      <c r="O296" s="319"/>
      <c r="P296" s="319"/>
      <c r="Q296" s="319"/>
      <c r="R296" s="320"/>
      <c r="S296" s="318" t="s">
        <v>106</v>
      </c>
      <c r="T296" s="320"/>
    </row>
    <row r="297" spans="1:24" ht="408.6" customHeight="1" x14ac:dyDescent="0.2">
      <c r="B297" s="301" t="s">
        <v>964</v>
      </c>
      <c r="C297" s="369"/>
      <c r="D297" s="369"/>
      <c r="E297" s="369"/>
      <c r="F297" s="302"/>
      <c r="G297" s="594" t="s">
        <v>962</v>
      </c>
      <c r="H297" s="595"/>
      <c r="I297" s="595"/>
      <c r="J297" s="595"/>
      <c r="K297" s="595"/>
      <c r="L297" s="595"/>
      <c r="M297" s="595"/>
      <c r="N297" s="595"/>
      <c r="O297" s="595"/>
      <c r="P297" s="595"/>
      <c r="Q297" s="595"/>
      <c r="R297" s="596"/>
      <c r="S297" s="301" t="s">
        <v>829</v>
      </c>
      <c r="T297" s="302"/>
    </row>
    <row r="298" spans="1:24" ht="85.15" customHeight="1" x14ac:dyDescent="0.2">
      <c r="B298" s="305"/>
      <c r="C298" s="370"/>
      <c r="D298" s="370"/>
      <c r="E298" s="370"/>
      <c r="F298" s="306"/>
      <c r="G298" s="597"/>
      <c r="H298" s="598"/>
      <c r="I298" s="598"/>
      <c r="J298" s="598"/>
      <c r="K298" s="598"/>
      <c r="L298" s="598"/>
      <c r="M298" s="598"/>
      <c r="N298" s="598"/>
      <c r="O298" s="598"/>
      <c r="P298" s="598"/>
      <c r="Q298" s="598"/>
      <c r="R298" s="599"/>
      <c r="S298" s="305"/>
      <c r="T298" s="306"/>
    </row>
    <row r="299" spans="1:24" ht="219" customHeight="1" x14ac:dyDescent="0.2">
      <c r="B299" s="321" t="s">
        <v>965</v>
      </c>
      <c r="C299" s="322"/>
      <c r="D299" s="322"/>
      <c r="E299" s="322"/>
      <c r="F299" s="323"/>
      <c r="G299" s="321" t="s">
        <v>963</v>
      </c>
      <c r="H299" s="322"/>
      <c r="I299" s="322"/>
      <c r="J299" s="322"/>
      <c r="K299" s="322"/>
      <c r="L299" s="322"/>
      <c r="M299" s="322"/>
      <c r="N299" s="322"/>
      <c r="O299" s="322"/>
      <c r="P299" s="322"/>
      <c r="Q299" s="322"/>
      <c r="R299" s="323"/>
      <c r="S299" s="250" t="s">
        <v>830</v>
      </c>
      <c r="T299" s="252"/>
    </row>
    <row r="300" spans="1:24" ht="94.5" customHeight="1" x14ac:dyDescent="0.2">
      <c r="B300" s="548" t="s">
        <v>811</v>
      </c>
      <c r="C300" s="549"/>
      <c r="D300" s="549"/>
      <c r="E300" s="549"/>
      <c r="F300" s="550"/>
      <c r="G300" s="332" t="s">
        <v>105</v>
      </c>
      <c r="H300" s="332"/>
      <c r="I300" s="332"/>
      <c r="J300" s="332"/>
      <c r="K300" s="332"/>
      <c r="L300" s="332"/>
      <c r="M300" s="332"/>
      <c r="N300" s="332"/>
      <c r="O300" s="332"/>
      <c r="P300" s="332"/>
      <c r="Q300" s="332"/>
      <c r="R300" s="332"/>
      <c r="S300" s="318" t="s">
        <v>106</v>
      </c>
      <c r="T300" s="320"/>
    </row>
    <row r="301" spans="1:24" ht="237.6" customHeight="1" x14ac:dyDescent="0.2">
      <c r="B301" s="301" t="s">
        <v>729</v>
      </c>
      <c r="C301" s="369"/>
      <c r="D301" s="369"/>
      <c r="E301" s="369"/>
      <c r="F301" s="302"/>
      <c r="G301" s="515" t="s">
        <v>915</v>
      </c>
      <c r="H301" s="516"/>
      <c r="I301" s="516"/>
      <c r="J301" s="516"/>
      <c r="K301" s="516"/>
      <c r="L301" s="516"/>
      <c r="M301" s="516"/>
      <c r="N301" s="516"/>
      <c r="O301" s="516"/>
      <c r="P301" s="516"/>
      <c r="Q301" s="516"/>
      <c r="R301" s="517"/>
      <c r="S301" s="518" t="s">
        <v>696</v>
      </c>
      <c r="T301" s="519"/>
      <c r="W301" s="504"/>
      <c r="X301" s="504"/>
    </row>
    <row r="302" spans="1:24" ht="339" customHeight="1" x14ac:dyDescent="0.2">
      <c r="B302" s="303"/>
      <c r="C302" s="371"/>
      <c r="D302" s="371"/>
      <c r="E302" s="371"/>
      <c r="F302" s="304"/>
      <c r="G302" s="505" t="s">
        <v>916</v>
      </c>
      <c r="H302" s="506"/>
      <c r="I302" s="506"/>
      <c r="J302" s="506"/>
      <c r="K302" s="506"/>
      <c r="L302" s="506"/>
      <c r="M302" s="506"/>
      <c r="N302" s="506"/>
      <c r="O302" s="506"/>
      <c r="P302" s="506"/>
      <c r="Q302" s="506"/>
      <c r="R302" s="507"/>
      <c r="S302" s="519"/>
      <c r="T302" s="519"/>
      <c r="W302" s="504"/>
      <c r="X302" s="504"/>
    </row>
    <row r="303" spans="1:24" ht="248.45" customHeight="1" x14ac:dyDescent="0.2">
      <c r="A303" s="75"/>
      <c r="B303" s="303"/>
      <c r="C303" s="371"/>
      <c r="D303" s="371"/>
      <c r="E303" s="371"/>
      <c r="F303" s="304"/>
      <c r="G303" s="508" t="s">
        <v>917</v>
      </c>
      <c r="H303" s="509"/>
      <c r="I303" s="509"/>
      <c r="J303" s="509"/>
      <c r="K303" s="509"/>
      <c r="L303" s="509"/>
      <c r="M303" s="509"/>
      <c r="N303" s="509"/>
      <c r="O303" s="509"/>
      <c r="P303" s="509"/>
      <c r="Q303" s="509"/>
      <c r="R303" s="509"/>
      <c r="S303" s="519"/>
      <c r="T303" s="519"/>
      <c r="W303" s="504"/>
      <c r="X303" s="504"/>
    </row>
    <row r="304" spans="1:24" ht="280.14999999999998" customHeight="1" x14ac:dyDescent="0.2">
      <c r="B304" s="303"/>
      <c r="C304" s="371"/>
      <c r="D304" s="371"/>
      <c r="E304" s="371"/>
      <c r="F304" s="304"/>
      <c r="G304" s="508" t="s">
        <v>918</v>
      </c>
      <c r="H304" s="509"/>
      <c r="I304" s="509"/>
      <c r="J304" s="509"/>
      <c r="K304" s="509"/>
      <c r="L304" s="509"/>
      <c r="M304" s="509"/>
      <c r="N304" s="509"/>
      <c r="O304" s="509"/>
      <c r="P304" s="509"/>
      <c r="Q304" s="509"/>
      <c r="R304" s="509"/>
      <c r="S304" s="519"/>
      <c r="T304" s="519"/>
      <c r="W304" s="504"/>
      <c r="X304" s="504"/>
    </row>
    <row r="305" spans="2:24" ht="282" customHeight="1" x14ac:dyDescent="0.2">
      <c r="B305" s="303"/>
      <c r="C305" s="371"/>
      <c r="D305" s="371"/>
      <c r="E305" s="371"/>
      <c r="F305" s="304"/>
      <c r="G305" s="510" t="s">
        <v>727</v>
      </c>
      <c r="H305" s="511"/>
      <c r="I305" s="511"/>
      <c r="J305" s="511"/>
      <c r="K305" s="511"/>
      <c r="L305" s="511"/>
      <c r="M305" s="511"/>
      <c r="N305" s="511"/>
      <c r="O305" s="511"/>
      <c r="P305" s="511"/>
      <c r="Q305" s="511"/>
      <c r="R305" s="511"/>
      <c r="S305" s="519"/>
      <c r="T305" s="519"/>
      <c r="W305" s="504"/>
      <c r="X305" s="504"/>
    </row>
    <row r="306" spans="2:24" ht="243" customHeight="1" x14ac:dyDescent="0.2">
      <c r="B306" s="303"/>
      <c r="C306" s="371"/>
      <c r="D306" s="371"/>
      <c r="E306" s="371"/>
      <c r="F306" s="304"/>
      <c r="G306" s="508" t="s">
        <v>699</v>
      </c>
      <c r="H306" s="509"/>
      <c r="I306" s="509"/>
      <c r="J306" s="509"/>
      <c r="K306" s="509"/>
      <c r="L306" s="509"/>
      <c r="M306" s="509"/>
      <c r="N306" s="509"/>
      <c r="O306" s="509"/>
      <c r="P306" s="509"/>
      <c r="Q306" s="509"/>
      <c r="R306" s="509"/>
      <c r="S306" s="519"/>
      <c r="T306" s="519"/>
      <c r="W306" s="504"/>
      <c r="X306" s="504"/>
    </row>
    <row r="307" spans="2:24" ht="208.9" customHeight="1" x14ac:dyDescent="0.2">
      <c r="B307" s="303"/>
      <c r="C307" s="371"/>
      <c r="D307" s="371"/>
      <c r="E307" s="371"/>
      <c r="F307" s="304"/>
      <c r="G307" s="510" t="s">
        <v>812</v>
      </c>
      <c r="H307" s="511"/>
      <c r="I307" s="511"/>
      <c r="J307" s="511"/>
      <c r="K307" s="511"/>
      <c r="L307" s="511"/>
      <c r="M307" s="511"/>
      <c r="N307" s="511"/>
      <c r="O307" s="511"/>
      <c r="P307" s="511"/>
      <c r="Q307" s="511"/>
      <c r="R307" s="511"/>
      <c r="S307" s="519"/>
      <c r="T307" s="519"/>
      <c r="W307" s="504"/>
      <c r="X307" s="504"/>
    </row>
    <row r="308" spans="2:24" ht="210.6" customHeight="1" x14ac:dyDescent="0.2">
      <c r="B308" s="303"/>
      <c r="C308" s="371"/>
      <c r="D308" s="371"/>
      <c r="E308" s="371"/>
      <c r="F308" s="304"/>
      <c r="G308" s="508" t="s">
        <v>710</v>
      </c>
      <c r="H308" s="509"/>
      <c r="I308" s="509"/>
      <c r="J308" s="509"/>
      <c r="K308" s="509"/>
      <c r="L308" s="509"/>
      <c r="M308" s="509"/>
      <c r="N308" s="509"/>
      <c r="O308" s="509"/>
      <c r="P308" s="509"/>
      <c r="Q308" s="509"/>
      <c r="R308" s="514"/>
      <c r="S308" s="519"/>
      <c r="T308" s="519"/>
      <c r="W308" s="504"/>
      <c r="X308" s="504"/>
    </row>
    <row r="309" spans="2:24" ht="141.6" customHeight="1" x14ac:dyDescent="0.2">
      <c r="B309" s="303"/>
      <c r="C309" s="371"/>
      <c r="D309" s="371"/>
      <c r="E309" s="371"/>
      <c r="F309" s="304"/>
      <c r="G309" s="508" t="s">
        <v>744</v>
      </c>
      <c r="H309" s="509"/>
      <c r="I309" s="509"/>
      <c r="J309" s="509"/>
      <c r="K309" s="509"/>
      <c r="L309" s="509"/>
      <c r="M309" s="509"/>
      <c r="N309" s="509"/>
      <c r="O309" s="509"/>
      <c r="P309" s="509"/>
      <c r="Q309" s="509"/>
      <c r="R309" s="514"/>
      <c r="S309" s="519"/>
      <c r="T309" s="519"/>
      <c r="W309" s="504"/>
      <c r="X309" s="504"/>
    </row>
    <row r="310" spans="2:24" ht="82.9" customHeight="1" x14ac:dyDescent="0.2">
      <c r="B310" s="303"/>
      <c r="C310" s="371"/>
      <c r="D310" s="371"/>
      <c r="E310" s="371"/>
      <c r="F310" s="304"/>
      <c r="G310" s="508" t="s">
        <v>919</v>
      </c>
      <c r="H310" s="512"/>
      <c r="I310" s="512"/>
      <c r="J310" s="512"/>
      <c r="K310" s="512"/>
      <c r="L310" s="512"/>
      <c r="M310" s="512"/>
      <c r="N310" s="512"/>
      <c r="O310" s="512"/>
      <c r="P310" s="512"/>
      <c r="Q310" s="512"/>
      <c r="R310" s="513"/>
      <c r="S310" s="519"/>
      <c r="T310" s="519"/>
      <c r="W310" s="504"/>
      <c r="X310" s="504"/>
    </row>
    <row r="311" spans="2:24" ht="266.45" customHeight="1" x14ac:dyDescent="0.2">
      <c r="B311" s="303"/>
      <c r="C311" s="371"/>
      <c r="D311" s="371"/>
      <c r="E311" s="371"/>
      <c r="F311" s="304"/>
      <c r="G311" s="508" t="s">
        <v>920</v>
      </c>
      <c r="H311" s="509"/>
      <c r="I311" s="509"/>
      <c r="J311" s="509"/>
      <c r="K311" s="509"/>
      <c r="L311" s="509"/>
      <c r="M311" s="509"/>
      <c r="N311" s="509"/>
      <c r="O311" s="509"/>
      <c r="P311" s="509"/>
      <c r="Q311" s="509"/>
      <c r="R311" s="509"/>
      <c r="S311" s="519"/>
      <c r="T311" s="519"/>
      <c r="W311" s="504"/>
      <c r="X311" s="504"/>
    </row>
    <row r="312" spans="2:24" ht="408.6" customHeight="1" x14ac:dyDescent="0.2">
      <c r="B312" s="303"/>
      <c r="C312" s="371"/>
      <c r="D312" s="371"/>
      <c r="E312" s="371"/>
      <c r="F312" s="304"/>
      <c r="G312" s="535" t="s">
        <v>931</v>
      </c>
      <c r="H312" s="536"/>
      <c r="I312" s="536"/>
      <c r="J312" s="536"/>
      <c r="K312" s="536"/>
      <c r="L312" s="536"/>
      <c r="M312" s="536"/>
      <c r="N312" s="536"/>
      <c r="O312" s="536"/>
      <c r="P312" s="536"/>
      <c r="Q312" s="536"/>
      <c r="R312" s="537"/>
      <c r="S312" s="519"/>
      <c r="T312" s="519"/>
      <c r="W312" s="504"/>
      <c r="X312" s="504"/>
    </row>
    <row r="313" spans="2:24" ht="70.150000000000006" customHeight="1" x14ac:dyDescent="0.2">
      <c r="B313" s="303"/>
      <c r="C313" s="371"/>
      <c r="D313" s="371"/>
      <c r="E313" s="371"/>
      <c r="F313" s="304"/>
      <c r="G313" s="538"/>
      <c r="H313" s="539"/>
      <c r="I313" s="539"/>
      <c r="J313" s="539"/>
      <c r="K313" s="539"/>
      <c r="L313" s="539"/>
      <c r="M313" s="539"/>
      <c r="N313" s="539"/>
      <c r="O313" s="539"/>
      <c r="P313" s="539"/>
      <c r="Q313" s="539"/>
      <c r="R313" s="540"/>
      <c r="S313" s="519"/>
      <c r="T313" s="519"/>
      <c r="W313" s="504"/>
      <c r="X313" s="504"/>
    </row>
    <row r="314" spans="2:24" ht="193.15" customHeight="1" x14ac:dyDescent="0.2">
      <c r="B314" s="303"/>
      <c r="C314" s="371"/>
      <c r="D314" s="371"/>
      <c r="E314" s="371"/>
      <c r="F314" s="304"/>
      <c r="G314" s="508" t="s">
        <v>759</v>
      </c>
      <c r="H314" s="509"/>
      <c r="I314" s="509"/>
      <c r="J314" s="509"/>
      <c r="K314" s="509"/>
      <c r="L314" s="509"/>
      <c r="M314" s="509"/>
      <c r="N314" s="509"/>
      <c r="O314" s="509"/>
      <c r="P314" s="509"/>
      <c r="Q314" s="509"/>
      <c r="R314" s="509"/>
      <c r="S314" s="519"/>
      <c r="T314" s="519"/>
      <c r="W314" s="504"/>
      <c r="X314" s="504"/>
    </row>
    <row r="315" spans="2:24" ht="203.45" customHeight="1" x14ac:dyDescent="0.2">
      <c r="B315" s="303"/>
      <c r="C315" s="371"/>
      <c r="D315" s="371"/>
      <c r="E315" s="371"/>
      <c r="F315" s="304"/>
      <c r="G315" s="508" t="s">
        <v>921</v>
      </c>
      <c r="H315" s="509"/>
      <c r="I315" s="509"/>
      <c r="J315" s="509"/>
      <c r="K315" s="509"/>
      <c r="L315" s="509"/>
      <c r="M315" s="509"/>
      <c r="N315" s="509"/>
      <c r="O315" s="509"/>
      <c r="P315" s="509"/>
      <c r="Q315" s="509"/>
      <c r="R315" s="514"/>
      <c r="S315" s="519"/>
      <c r="T315" s="519"/>
      <c r="W315" s="504"/>
      <c r="X315" s="504"/>
    </row>
    <row r="316" spans="2:24" ht="249.6" customHeight="1" x14ac:dyDescent="0.2">
      <c r="B316" s="303"/>
      <c r="C316" s="371"/>
      <c r="D316" s="371"/>
      <c r="E316" s="371"/>
      <c r="F316" s="304"/>
      <c r="G316" s="508" t="s">
        <v>922</v>
      </c>
      <c r="H316" s="512"/>
      <c r="I316" s="512"/>
      <c r="J316" s="512"/>
      <c r="K316" s="512"/>
      <c r="L316" s="512"/>
      <c r="M316" s="512"/>
      <c r="N316" s="512"/>
      <c r="O316" s="512"/>
      <c r="P316" s="512"/>
      <c r="Q316" s="512"/>
      <c r="R316" s="513"/>
      <c r="S316" s="519"/>
      <c r="T316" s="519"/>
      <c r="W316" s="504"/>
      <c r="X316" s="504"/>
    </row>
    <row r="317" spans="2:24" ht="408.6" customHeight="1" x14ac:dyDescent="0.2">
      <c r="B317" s="303"/>
      <c r="C317" s="371"/>
      <c r="D317" s="371"/>
      <c r="E317" s="371"/>
      <c r="F317" s="304"/>
      <c r="G317" s="535" t="s">
        <v>809</v>
      </c>
      <c r="H317" s="536"/>
      <c r="I317" s="536"/>
      <c r="J317" s="536"/>
      <c r="K317" s="536"/>
      <c r="L317" s="536"/>
      <c r="M317" s="536"/>
      <c r="N317" s="536"/>
      <c r="O317" s="536"/>
      <c r="P317" s="536"/>
      <c r="Q317" s="536"/>
      <c r="R317" s="537"/>
      <c r="S317" s="519"/>
      <c r="T317" s="519"/>
      <c r="W317" s="504"/>
      <c r="X317" s="504"/>
    </row>
    <row r="318" spans="2:24" ht="69" customHeight="1" x14ac:dyDescent="0.2">
      <c r="B318" s="303"/>
      <c r="C318" s="371"/>
      <c r="D318" s="371"/>
      <c r="E318" s="371"/>
      <c r="F318" s="304"/>
      <c r="G318" s="538"/>
      <c r="H318" s="539"/>
      <c r="I318" s="539"/>
      <c r="J318" s="539"/>
      <c r="K318" s="539"/>
      <c r="L318" s="539"/>
      <c r="M318" s="539"/>
      <c r="N318" s="539"/>
      <c r="O318" s="539"/>
      <c r="P318" s="539"/>
      <c r="Q318" s="539"/>
      <c r="R318" s="540"/>
      <c r="S318" s="519"/>
      <c r="T318" s="519"/>
      <c r="W318" s="504"/>
      <c r="X318" s="504"/>
    </row>
    <row r="319" spans="2:24" ht="361.15" customHeight="1" x14ac:dyDescent="0.2">
      <c r="B319" s="303"/>
      <c r="C319" s="371"/>
      <c r="D319" s="371"/>
      <c r="E319" s="371"/>
      <c r="F319" s="304"/>
      <c r="G319" s="600" t="s">
        <v>757</v>
      </c>
      <c r="H319" s="601"/>
      <c r="I319" s="601"/>
      <c r="J319" s="601"/>
      <c r="K319" s="601"/>
      <c r="L319" s="601"/>
      <c r="M319" s="601"/>
      <c r="N319" s="601"/>
      <c r="O319" s="601"/>
      <c r="P319" s="601"/>
      <c r="Q319" s="601"/>
      <c r="R319" s="602"/>
      <c r="S319" s="519"/>
      <c r="T319" s="519"/>
      <c r="W319" s="504"/>
      <c r="X319" s="504"/>
    </row>
    <row r="320" spans="2:24" ht="175.9" customHeight="1" x14ac:dyDescent="0.2">
      <c r="B320" s="303"/>
      <c r="C320" s="371"/>
      <c r="D320" s="371"/>
      <c r="E320" s="371"/>
      <c r="F320" s="304"/>
      <c r="G320" s="508" t="s">
        <v>923</v>
      </c>
      <c r="H320" s="509"/>
      <c r="I320" s="509"/>
      <c r="J320" s="509"/>
      <c r="K320" s="509"/>
      <c r="L320" s="509"/>
      <c r="M320" s="509"/>
      <c r="N320" s="509"/>
      <c r="O320" s="509"/>
      <c r="P320" s="509"/>
      <c r="Q320" s="509"/>
      <c r="R320" s="509"/>
      <c r="S320" s="519"/>
      <c r="T320" s="519"/>
      <c r="W320" s="504"/>
      <c r="X320" s="504"/>
    </row>
    <row r="321" spans="2:24" ht="201" customHeight="1" x14ac:dyDescent="0.2">
      <c r="B321" s="303"/>
      <c r="C321" s="371"/>
      <c r="D321" s="371"/>
      <c r="E321" s="371"/>
      <c r="F321" s="304"/>
      <c r="G321" s="508" t="s">
        <v>743</v>
      </c>
      <c r="H321" s="509"/>
      <c r="I321" s="509"/>
      <c r="J321" s="509"/>
      <c r="K321" s="509"/>
      <c r="L321" s="509"/>
      <c r="M321" s="509"/>
      <c r="N321" s="509"/>
      <c r="O321" s="509"/>
      <c r="P321" s="509"/>
      <c r="Q321" s="509"/>
      <c r="R321" s="509"/>
      <c r="S321" s="519"/>
      <c r="T321" s="519"/>
      <c r="W321" s="504"/>
      <c r="X321" s="504"/>
    </row>
    <row r="322" spans="2:24" ht="167.45" customHeight="1" x14ac:dyDescent="0.2">
      <c r="B322" s="303"/>
      <c r="C322" s="371"/>
      <c r="D322" s="371"/>
      <c r="E322" s="371"/>
      <c r="F322" s="304"/>
      <c r="G322" s="508" t="s">
        <v>700</v>
      </c>
      <c r="H322" s="512"/>
      <c r="I322" s="512"/>
      <c r="J322" s="512"/>
      <c r="K322" s="512"/>
      <c r="L322" s="512"/>
      <c r="M322" s="512"/>
      <c r="N322" s="512"/>
      <c r="O322" s="512"/>
      <c r="P322" s="512"/>
      <c r="Q322" s="512"/>
      <c r="R322" s="513"/>
      <c r="S322" s="519"/>
      <c r="T322" s="519"/>
      <c r="W322" s="504"/>
      <c r="X322" s="504"/>
    </row>
    <row r="323" spans="2:24" ht="228.6" customHeight="1" x14ac:dyDescent="0.2">
      <c r="B323" s="303"/>
      <c r="C323" s="371"/>
      <c r="D323" s="371"/>
      <c r="E323" s="371"/>
      <c r="F323" s="304"/>
      <c r="G323" s="508" t="s">
        <v>810</v>
      </c>
      <c r="H323" s="512"/>
      <c r="I323" s="512"/>
      <c r="J323" s="512"/>
      <c r="K323" s="512"/>
      <c r="L323" s="512"/>
      <c r="M323" s="512"/>
      <c r="N323" s="512"/>
      <c r="O323" s="512"/>
      <c r="P323" s="512"/>
      <c r="Q323" s="512"/>
      <c r="R323" s="513"/>
      <c r="S323" s="519"/>
      <c r="T323" s="519"/>
      <c r="W323" s="504"/>
      <c r="X323" s="504"/>
    </row>
    <row r="324" spans="2:24" ht="312.60000000000002" customHeight="1" x14ac:dyDescent="0.2">
      <c r="B324" s="303"/>
      <c r="C324" s="371"/>
      <c r="D324" s="371"/>
      <c r="E324" s="371"/>
      <c r="F324" s="304"/>
      <c r="G324" s="508" t="s">
        <v>924</v>
      </c>
      <c r="H324" s="512"/>
      <c r="I324" s="512"/>
      <c r="J324" s="512"/>
      <c r="K324" s="512"/>
      <c r="L324" s="512"/>
      <c r="M324" s="512"/>
      <c r="N324" s="512"/>
      <c r="O324" s="512"/>
      <c r="P324" s="512"/>
      <c r="Q324" s="512"/>
      <c r="R324" s="513"/>
      <c r="S324" s="519"/>
      <c r="T324" s="519"/>
      <c r="W324" s="504"/>
      <c r="X324" s="504"/>
    </row>
    <row r="325" spans="2:24" ht="200.45" customHeight="1" x14ac:dyDescent="0.2">
      <c r="B325" s="303"/>
      <c r="C325" s="371"/>
      <c r="D325" s="371"/>
      <c r="E325" s="371"/>
      <c r="F325" s="304"/>
      <c r="G325" s="508" t="s">
        <v>701</v>
      </c>
      <c r="H325" s="509"/>
      <c r="I325" s="509"/>
      <c r="J325" s="509"/>
      <c r="K325" s="509"/>
      <c r="L325" s="509"/>
      <c r="M325" s="509"/>
      <c r="N325" s="509"/>
      <c r="O325" s="509"/>
      <c r="P325" s="509"/>
      <c r="Q325" s="509"/>
      <c r="R325" s="514"/>
      <c r="S325" s="519"/>
      <c r="T325" s="519"/>
      <c r="W325" s="504"/>
      <c r="X325" s="504"/>
    </row>
    <row r="326" spans="2:24" ht="150.6" customHeight="1" x14ac:dyDescent="0.2">
      <c r="B326" s="303"/>
      <c r="C326" s="371"/>
      <c r="D326" s="371"/>
      <c r="E326" s="371"/>
      <c r="F326" s="304"/>
      <c r="G326" s="600" t="s">
        <v>702</v>
      </c>
      <c r="H326" s="512"/>
      <c r="I326" s="512"/>
      <c r="J326" s="512"/>
      <c r="K326" s="512"/>
      <c r="L326" s="512"/>
      <c r="M326" s="512"/>
      <c r="N326" s="512"/>
      <c r="O326" s="512"/>
      <c r="P326" s="512"/>
      <c r="Q326" s="512"/>
      <c r="R326" s="513"/>
      <c r="S326" s="519"/>
      <c r="T326" s="519"/>
      <c r="W326" s="504"/>
      <c r="X326" s="504"/>
    </row>
    <row r="327" spans="2:24" ht="224.45" customHeight="1" x14ac:dyDescent="0.2">
      <c r="B327" s="303"/>
      <c r="C327" s="371"/>
      <c r="D327" s="371"/>
      <c r="E327" s="371"/>
      <c r="F327" s="304"/>
      <c r="G327" s="508" t="s">
        <v>703</v>
      </c>
      <c r="H327" s="509"/>
      <c r="I327" s="509"/>
      <c r="J327" s="509"/>
      <c r="K327" s="509"/>
      <c r="L327" s="509"/>
      <c r="M327" s="509"/>
      <c r="N327" s="509"/>
      <c r="O327" s="509"/>
      <c r="P327" s="509"/>
      <c r="Q327" s="509"/>
      <c r="R327" s="514"/>
      <c r="S327" s="519"/>
      <c r="T327" s="519"/>
      <c r="W327" s="504"/>
      <c r="X327" s="504"/>
    </row>
    <row r="328" spans="2:24" ht="271.89999999999998" customHeight="1" x14ac:dyDescent="0.2">
      <c r="B328" s="303"/>
      <c r="C328" s="371"/>
      <c r="D328" s="371"/>
      <c r="E328" s="371"/>
      <c r="F328" s="304"/>
      <c r="G328" s="508" t="s">
        <v>925</v>
      </c>
      <c r="H328" s="509"/>
      <c r="I328" s="509"/>
      <c r="J328" s="509"/>
      <c r="K328" s="509"/>
      <c r="L328" s="509"/>
      <c r="M328" s="509"/>
      <c r="N328" s="509"/>
      <c r="O328" s="509"/>
      <c r="P328" s="509"/>
      <c r="Q328" s="509"/>
      <c r="R328" s="514"/>
      <c r="S328" s="519"/>
      <c r="T328" s="519"/>
      <c r="W328" s="504"/>
      <c r="X328" s="504"/>
    </row>
    <row r="329" spans="2:24" ht="408.6" customHeight="1" x14ac:dyDescent="0.2">
      <c r="B329" s="303"/>
      <c r="C329" s="371"/>
      <c r="D329" s="371"/>
      <c r="E329" s="371"/>
      <c r="F329" s="304"/>
      <c r="G329" s="508" t="s">
        <v>926</v>
      </c>
      <c r="H329" s="509"/>
      <c r="I329" s="509"/>
      <c r="J329" s="509"/>
      <c r="K329" s="509"/>
      <c r="L329" s="509"/>
      <c r="M329" s="509"/>
      <c r="N329" s="509"/>
      <c r="O329" s="509"/>
      <c r="P329" s="509"/>
      <c r="Q329" s="509"/>
      <c r="R329" s="514"/>
      <c r="S329" s="519"/>
      <c r="T329" s="519"/>
      <c r="W329" s="504"/>
      <c r="X329" s="504"/>
    </row>
    <row r="330" spans="2:24" ht="394.15" customHeight="1" x14ac:dyDescent="0.2">
      <c r="B330" s="303"/>
      <c r="C330" s="371"/>
      <c r="D330" s="371"/>
      <c r="E330" s="371"/>
      <c r="F330" s="304"/>
      <c r="G330" s="508" t="s">
        <v>927</v>
      </c>
      <c r="H330" s="509"/>
      <c r="I330" s="509"/>
      <c r="J330" s="509"/>
      <c r="K330" s="509"/>
      <c r="L330" s="509"/>
      <c r="M330" s="509"/>
      <c r="N330" s="509"/>
      <c r="O330" s="509"/>
      <c r="P330" s="509"/>
      <c r="Q330" s="509"/>
      <c r="R330" s="514"/>
      <c r="S330" s="519"/>
      <c r="T330" s="519"/>
      <c r="W330" s="504"/>
      <c r="X330" s="504"/>
    </row>
    <row r="331" spans="2:24" ht="245.45" customHeight="1" x14ac:dyDescent="0.2">
      <c r="B331" s="303"/>
      <c r="C331" s="371"/>
      <c r="D331" s="371"/>
      <c r="E331" s="371"/>
      <c r="F331" s="304"/>
      <c r="G331" s="508" t="s">
        <v>863</v>
      </c>
      <c r="H331" s="509"/>
      <c r="I331" s="509"/>
      <c r="J331" s="509"/>
      <c r="K331" s="509"/>
      <c r="L331" s="509"/>
      <c r="M331" s="509"/>
      <c r="N331" s="509"/>
      <c r="O331" s="509"/>
      <c r="P331" s="509"/>
      <c r="Q331" s="509"/>
      <c r="R331" s="514"/>
      <c r="S331" s="519"/>
      <c r="T331" s="519"/>
      <c r="W331" s="504"/>
      <c r="X331" s="504"/>
    </row>
    <row r="332" spans="2:24" ht="127.15" customHeight="1" x14ac:dyDescent="0.2">
      <c r="B332" s="303"/>
      <c r="C332" s="371"/>
      <c r="D332" s="371"/>
      <c r="E332" s="371"/>
      <c r="F332" s="304"/>
      <c r="G332" s="508" t="s">
        <v>760</v>
      </c>
      <c r="H332" s="509"/>
      <c r="I332" s="509"/>
      <c r="J332" s="509"/>
      <c r="K332" s="509"/>
      <c r="L332" s="509"/>
      <c r="M332" s="509"/>
      <c r="N332" s="509"/>
      <c r="O332" s="509"/>
      <c r="P332" s="509"/>
      <c r="Q332" s="509"/>
      <c r="R332" s="514"/>
      <c r="S332" s="519"/>
      <c r="T332" s="519"/>
      <c r="W332" s="504"/>
      <c r="X332" s="504"/>
    </row>
    <row r="333" spans="2:24" ht="155.44999999999999" customHeight="1" x14ac:dyDescent="0.2">
      <c r="B333" s="303"/>
      <c r="C333" s="371"/>
      <c r="D333" s="371"/>
      <c r="E333" s="371"/>
      <c r="F333" s="304"/>
      <c r="G333" s="508" t="s">
        <v>737</v>
      </c>
      <c r="H333" s="509"/>
      <c r="I333" s="509"/>
      <c r="J333" s="509"/>
      <c r="K333" s="509"/>
      <c r="L333" s="509"/>
      <c r="M333" s="509"/>
      <c r="N333" s="509"/>
      <c r="O333" s="509"/>
      <c r="P333" s="509"/>
      <c r="Q333" s="509"/>
      <c r="R333" s="514"/>
      <c r="S333" s="519"/>
      <c r="T333" s="519"/>
      <c r="W333" s="504"/>
      <c r="X333" s="504"/>
    </row>
    <row r="334" spans="2:24" ht="219" customHeight="1" x14ac:dyDescent="0.2">
      <c r="B334" s="303"/>
      <c r="C334" s="371"/>
      <c r="D334" s="371"/>
      <c r="E334" s="371"/>
      <c r="F334" s="304"/>
      <c r="G334" s="508" t="s">
        <v>928</v>
      </c>
      <c r="H334" s="509"/>
      <c r="I334" s="509"/>
      <c r="J334" s="509"/>
      <c r="K334" s="509"/>
      <c r="L334" s="509"/>
      <c r="M334" s="509"/>
      <c r="N334" s="509"/>
      <c r="O334" s="509"/>
      <c r="P334" s="509"/>
      <c r="Q334" s="509"/>
      <c r="R334" s="514"/>
      <c r="S334" s="519"/>
      <c r="T334" s="519"/>
      <c r="W334" s="504"/>
      <c r="X334" s="504"/>
    </row>
    <row r="335" spans="2:24" ht="189.6" customHeight="1" x14ac:dyDescent="0.2">
      <c r="B335" s="303"/>
      <c r="C335" s="371"/>
      <c r="D335" s="371"/>
      <c r="E335" s="371"/>
      <c r="F335" s="304"/>
      <c r="G335" s="508" t="s">
        <v>864</v>
      </c>
      <c r="H335" s="509"/>
      <c r="I335" s="509"/>
      <c r="J335" s="509"/>
      <c r="K335" s="509"/>
      <c r="L335" s="509"/>
      <c r="M335" s="509"/>
      <c r="N335" s="509"/>
      <c r="O335" s="509"/>
      <c r="P335" s="509"/>
      <c r="Q335" s="509"/>
      <c r="R335" s="514"/>
      <c r="S335" s="519"/>
      <c r="T335" s="519"/>
      <c r="W335" s="504"/>
      <c r="X335" s="504"/>
    </row>
    <row r="336" spans="2:24" ht="188.45" customHeight="1" x14ac:dyDescent="0.2">
      <c r="B336" s="303"/>
      <c r="C336" s="371"/>
      <c r="D336" s="371"/>
      <c r="E336" s="371"/>
      <c r="F336" s="304"/>
      <c r="G336" s="508" t="s">
        <v>738</v>
      </c>
      <c r="H336" s="509"/>
      <c r="I336" s="509"/>
      <c r="J336" s="509"/>
      <c r="K336" s="509"/>
      <c r="L336" s="509"/>
      <c r="M336" s="509"/>
      <c r="N336" s="509"/>
      <c r="O336" s="509"/>
      <c r="P336" s="509"/>
      <c r="Q336" s="509"/>
      <c r="R336" s="514"/>
      <c r="S336" s="519"/>
      <c r="T336" s="519"/>
      <c r="W336" s="504"/>
      <c r="X336" s="504"/>
    </row>
    <row r="337" spans="1:24" ht="324" customHeight="1" x14ac:dyDescent="0.2">
      <c r="B337" s="303"/>
      <c r="C337" s="371"/>
      <c r="D337" s="371"/>
      <c r="E337" s="371"/>
      <c r="F337" s="304"/>
      <c r="G337" s="508" t="s">
        <v>705</v>
      </c>
      <c r="H337" s="509"/>
      <c r="I337" s="509"/>
      <c r="J337" s="509"/>
      <c r="K337" s="509"/>
      <c r="L337" s="509"/>
      <c r="M337" s="509"/>
      <c r="N337" s="509"/>
      <c r="O337" s="509"/>
      <c r="P337" s="509"/>
      <c r="Q337" s="509"/>
      <c r="R337" s="514"/>
      <c r="S337" s="519"/>
      <c r="T337" s="519"/>
      <c r="W337" s="504"/>
      <c r="X337" s="504"/>
    </row>
    <row r="338" spans="1:24" ht="255.6" customHeight="1" x14ac:dyDescent="0.2">
      <c r="B338" s="303"/>
      <c r="C338" s="371"/>
      <c r="D338" s="371"/>
      <c r="E338" s="371"/>
      <c r="F338" s="304"/>
      <c r="G338" s="508" t="s">
        <v>704</v>
      </c>
      <c r="H338" s="509"/>
      <c r="I338" s="509"/>
      <c r="J338" s="509"/>
      <c r="K338" s="509"/>
      <c r="L338" s="509"/>
      <c r="M338" s="509"/>
      <c r="N338" s="509"/>
      <c r="O338" s="509"/>
      <c r="P338" s="509"/>
      <c r="Q338" s="509"/>
      <c r="R338" s="514"/>
      <c r="S338" s="519"/>
      <c r="T338" s="519"/>
      <c r="W338" s="504"/>
      <c r="X338" s="504"/>
    </row>
    <row r="339" spans="1:24" ht="235.9" customHeight="1" x14ac:dyDescent="0.2">
      <c r="B339" s="303"/>
      <c r="C339" s="371"/>
      <c r="D339" s="371"/>
      <c r="E339" s="371"/>
      <c r="F339" s="304"/>
      <c r="G339" s="508" t="s">
        <v>706</v>
      </c>
      <c r="H339" s="509"/>
      <c r="I339" s="509"/>
      <c r="J339" s="509"/>
      <c r="K339" s="509"/>
      <c r="L339" s="509"/>
      <c r="M339" s="509"/>
      <c r="N339" s="509"/>
      <c r="O339" s="509"/>
      <c r="P339" s="509"/>
      <c r="Q339" s="509"/>
      <c r="R339" s="514"/>
      <c r="S339" s="519"/>
      <c r="T339" s="519"/>
      <c r="W339" s="504"/>
      <c r="X339" s="504"/>
    </row>
    <row r="340" spans="1:24" ht="134.44999999999999" customHeight="1" x14ac:dyDescent="0.2">
      <c r="B340" s="303"/>
      <c r="C340" s="371"/>
      <c r="D340" s="371"/>
      <c r="E340" s="371"/>
      <c r="F340" s="304"/>
      <c r="G340" s="508" t="s">
        <v>625</v>
      </c>
      <c r="H340" s="509"/>
      <c r="I340" s="509"/>
      <c r="J340" s="509"/>
      <c r="K340" s="509"/>
      <c r="L340" s="509"/>
      <c r="M340" s="509"/>
      <c r="N340" s="509"/>
      <c r="O340" s="509"/>
      <c r="P340" s="509"/>
      <c r="Q340" s="509"/>
      <c r="R340" s="514"/>
      <c r="S340" s="519"/>
      <c r="T340" s="519"/>
      <c r="W340" s="504"/>
      <c r="X340" s="504"/>
    </row>
    <row r="341" spans="1:24" ht="397.15" customHeight="1" thickBot="1" x14ac:dyDescent="0.25">
      <c r="B341" s="303"/>
      <c r="C341" s="371"/>
      <c r="D341" s="371"/>
      <c r="E341" s="371"/>
      <c r="F341" s="304"/>
      <c r="G341" s="531" t="s">
        <v>929</v>
      </c>
      <c r="H341" s="532"/>
      <c r="I341" s="532"/>
      <c r="J341" s="532"/>
      <c r="K341" s="532"/>
      <c r="L341" s="532"/>
      <c r="M341" s="532"/>
      <c r="N341" s="532"/>
      <c r="O341" s="532"/>
      <c r="P341" s="532"/>
      <c r="Q341" s="532"/>
      <c r="R341" s="533"/>
      <c r="S341" s="519"/>
      <c r="T341" s="519"/>
      <c r="W341" s="92"/>
      <c r="X341" s="92"/>
    </row>
    <row r="342" spans="1:24" ht="114.6" customHeight="1" x14ac:dyDescent="0.2">
      <c r="B342" s="284" t="s">
        <v>607</v>
      </c>
      <c r="C342" s="285"/>
      <c r="D342" s="285"/>
      <c r="E342" s="285"/>
      <c r="F342" s="285"/>
      <c r="G342" s="526" t="s">
        <v>865</v>
      </c>
      <c r="H342" s="526"/>
      <c r="I342" s="526"/>
      <c r="J342" s="526"/>
      <c r="K342" s="526"/>
      <c r="L342" s="526"/>
      <c r="M342" s="526"/>
      <c r="N342" s="526"/>
      <c r="O342" s="526"/>
      <c r="P342" s="526"/>
      <c r="Q342" s="526"/>
      <c r="R342" s="526"/>
      <c r="S342" s="534"/>
      <c r="T342" s="519"/>
    </row>
    <row r="343" spans="1:24" ht="175.9" customHeight="1" x14ac:dyDescent="0.2">
      <c r="B343" s="284" t="s">
        <v>608</v>
      </c>
      <c r="C343" s="285"/>
      <c r="D343" s="285"/>
      <c r="E343" s="285"/>
      <c r="F343" s="285"/>
      <c r="G343" s="420" t="s">
        <v>739</v>
      </c>
      <c r="H343" s="420"/>
      <c r="I343" s="420"/>
      <c r="J343" s="420"/>
      <c r="K343" s="420"/>
      <c r="L343" s="420"/>
      <c r="M343" s="420"/>
      <c r="N343" s="420"/>
      <c r="O343" s="420"/>
      <c r="P343" s="420"/>
      <c r="Q343" s="420"/>
      <c r="R343" s="420"/>
      <c r="S343" s="534"/>
      <c r="T343" s="519"/>
    </row>
    <row r="344" spans="1:24" ht="192" customHeight="1" x14ac:dyDescent="0.2">
      <c r="B344" s="284" t="s">
        <v>620</v>
      </c>
      <c r="C344" s="285"/>
      <c r="D344" s="285"/>
      <c r="E344" s="285"/>
      <c r="F344" s="285"/>
      <c r="G344" s="420" t="s">
        <v>930</v>
      </c>
      <c r="H344" s="420"/>
      <c r="I344" s="420"/>
      <c r="J344" s="420"/>
      <c r="K344" s="420"/>
      <c r="L344" s="420"/>
      <c r="M344" s="420"/>
      <c r="N344" s="420"/>
      <c r="O344" s="420"/>
      <c r="P344" s="420"/>
      <c r="Q344" s="420"/>
      <c r="R344" s="420"/>
      <c r="S344" s="534"/>
      <c r="T344" s="519"/>
    </row>
    <row r="345" spans="1:24" ht="93.6" customHeight="1" x14ac:dyDescent="0.2">
      <c r="B345" s="284" t="s">
        <v>728</v>
      </c>
      <c r="C345" s="285"/>
      <c r="D345" s="285"/>
      <c r="E345" s="285"/>
      <c r="F345" s="285"/>
      <c r="G345" s="420" t="s">
        <v>740</v>
      </c>
      <c r="H345" s="420"/>
      <c r="I345" s="420"/>
      <c r="J345" s="420"/>
      <c r="K345" s="420"/>
      <c r="L345" s="420"/>
      <c r="M345" s="420"/>
      <c r="N345" s="420"/>
      <c r="O345" s="420"/>
      <c r="P345" s="420"/>
      <c r="Q345" s="420"/>
      <c r="R345" s="420"/>
      <c r="S345" s="534"/>
      <c r="T345" s="519"/>
    </row>
    <row r="346" spans="1:24" ht="15" customHeight="1" x14ac:dyDescent="0.2">
      <c r="B346" s="527" t="s">
        <v>116</v>
      </c>
      <c r="C346" s="528"/>
      <c r="D346" s="528"/>
      <c r="E346" s="528"/>
      <c r="F346" s="528"/>
      <c r="G346" s="528"/>
      <c r="H346" s="528"/>
      <c r="I346" s="528"/>
      <c r="J346" s="528"/>
      <c r="K346" s="528"/>
      <c r="L346" s="528"/>
      <c r="M346" s="528"/>
      <c r="N346" s="528"/>
      <c r="O346" s="528"/>
      <c r="P346" s="528"/>
      <c r="Q346" s="528"/>
      <c r="R346" s="528"/>
      <c r="S346" s="528"/>
      <c r="T346" s="529"/>
    </row>
    <row r="347" spans="1:24" ht="15" customHeight="1" x14ac:dyDescent="0.2">
      <c r="B347" s="318" t="s">
        <v>48</v>
      </c>
      <c r="C347" s="319"/>
      <c r="D347" s="319"/>
      <c r="E347" s="319"/>
      <c r="F347" s="320"/>
      <c r="G347" s="350" t="s">
        <v>105</v>
      </c>
      <c r="H347" s="530"/>
      <c r="I347" s="530"/>
      <c r="J347" s="530"/>
      <c r="K347" s="530"/>
      <c r="L347" s="530"/>
      <c r="M347" s="530"/>
      <c r="N347" s="530"/>
      <c r="O347" s="530"/>
      <c r="P347" s="530"/>
      <c r="Q347" s="530"/>
      <c r="R347" s="351"/>
      <c r="S347" s="350" t="s">
        <v>106</v>
      </c>
      <c r="T347" s="351"/>
    </row>
    <row r="348" spans="1:24" ht="96" customHeight="1" x14ac:dyDescent="0.2">
      <c r="A348" s="76"/>
      <c r="B348" s="257" t="s">
        <v>441</v>
      </c>
      <c r="C348" s="257"/>
      <c r="D348" s="257"/>
      <c r="E348" s="257"/>
      <c r="F348" s="257"/>
      <c r="G348" s="541" t="s">
        <v>1032</v>
      </c>
      <c r="H348" s="542"/>
      <c r="I348" s="542"/>
      <c r="J348" s="542"/>
      <c r="K348" s="542"/>
      <c r="L348" s="542"/>
      <c r="M348" s="542"/>
      <c r="N348" s="542"/>
      <c r="O348" s="542"/>
      <c r="P348" s="542"/>
      <c r="Q348" s="542"/>
      <c r="R348" s="542"/>
      <c r="S348" s="217" t="s">
        <v>1033</v>
      </c>
      <c r="T348" s="218"/>
    </row>
    <row r="349" spans="1:24" ht="126.6" customHeight="1" x14ac:dyDescent="0.2">
      <c r="A349" s="76"/>
      <c r="B349" s="257" t="s">
        <v>455</v>
      </c>
      <c r="C349" s="257"/>
      <c r="D349" s="257"/>
      <c r="E349" s="257"/>
      <c r="F349" s="257"/>
      <c r="G349" s="520" t="s">
        <v>1034</v>
      </c>
      <c r="H349" s="521"/>
      <c r="I349" s="521"/>
      <c r="J349" s="521"/>
      <c r="K349" s="521"/>
      <c r="L349" s="521"/>
      <c r="M349" s="521"/>
      <c r="N349" s="521"/>
      <c r="O349" s="521"/>
      <c r="P349" s="521"/>
      <c r="Q349" s="521"/>
      <c r="R349" s="522"/>
      <c r="S349" s="217" t="s">
        <v>1033</v>
      </c>
      <c r="T349" s="218"/>
    </row>
    <row r="350" spans="1:24" ht="103.9" customHeight="1" x14ac:dyDescent="0.2">
      <c r="A350" s="76"/>
      <c r="B350" s="257" t="s">
        <v>456</v>
      </c>
      <c r="C350" s="257"/>
      <c r="D350" s="257"/>
      <c r="E350" s="257"/>
      <c r="F350" s="257"/>
      <c r="G350" s="520" t="s">
        <v>1035</v>
      </c>
      <c r="H350" s="521"/>
      <c r="I350" s="521"/>
      <c r="J350" s="521"/>
      <c r="K350" s="521"/>
      <c r="L350" s="521"/>
      <c r="M350" s="521"/>
      <c r="N350" s="521"/>
      <c r="O350" s="521"/>
      <c r="P350" s="521"/>
      <c r="Q350" s="521"/>
      <c r="R350" s="522"/>
      <c r="S350" s="217" t="s">
        <v>1036</v>
      </c>
      <c r="T350" s="218"/>
    </row>
    <row r="351" spans="1:24" ht="138" customHeight="1" x14ac:dyDescent="0.2">
      <c r="A351" s="76"/>
      <c r="B351" s="257" t="s">
        <v>457</v>
      </c>
      <c r="C351" s="257"/>
      <c r="D351" s="257"/>
      <c r="E351" s="257"/>
      <c r="F351" s="257"/>
      <c r="G351" s="523" t="s">
        <v>820</v>
      </c>
      <c r="H351" s="524"/>
      <c r="I351" s="524"/>
      <c r="J351" s="524"/>
      <c r="K351" s="524"/>
      <c r="L351" s="524"/>
      <c r="M351" s="524"/>
      <c r="N351" s="524"/>
      <c r="O351" s="524"/>
      <c r="P351" s="524"/>
      <c r="Q351" s="524"/>
      <c r="R351" s="525"/>
      <c r="S351" s="217" t="s">
        <v>1033</v>
      </c>
      <c r="T351" s="218"/>
    </row>
    <row r="352" spans="1:24" ht="160.9" customHeight="1" x14ac:dyDescent="0.2">
      <c r="A352" s="76"/>
      <c r="B352" s="257" t="s">
        <v>479</v>
      </c>
      <c r="C352" s="257"/>
      <c r="D352" s="257"/>
      <c r="E352" s="257"/>
      <c r="F352" s="257"/>
      <c r="G352" s="366" t="s">
        <v>1037</v>
      </c>
      <c r="H352" s="521"/>
      <c r="I352" s="521"/>
      <c r="J352" s="521"/>
      <c r="K352" s="521"/>
      <c r="L352" s="521"/>
      <c r="M352" s="521"/>
      <c r="N352" s="521"/>
      <c r="O352" s="521"/>
      <c r="P352" s="521"/>
      <c r="Q352" s="521"/>
      <c r="R352" s="522"/>
      <c r="S352" s="217" t="s">
        <v>1033</v>
      </c>
      <c r="T352" s="218"/>
    </row>
    <row r="353" spans="1:20" ht="129" customHeight="1" x14ac:dyDescent="0.2">
      <c r="A353" s="76"/>
      <c r="B353" s="257" t="s">
        <v>712</v>
      </c>
      <c r="C353" s="257"/>
      <c r="D353" s="257"/>
      <c r="E353" s="257"/>
      <c r="F353" s="257"/>
      <c r="G353" s="571" t="s">
        <v>1038</v>
      </c>
      <c r="H353" s="572"/>
      <c r="I353" s="572"/>
      <c r="J353" s="572"/>
      <c r="K353" s="572"/>
      <c r="L353" s="572"/>
      <c r="M353" s="572"/>
      <c r="N353" s="572"/>
      <c r="O353" s="572"/>
      <c r="P353" s="572"/>
      <c r="Q353" s="572"/>
      <c r="R353" s="572"/>
      <c r="S353" s="217" t="s">
        <v>1033</v>
      </c>
      <c r="T353" s="218"/>
    </row>
    <row r="354" spans="1:20" ht="79.900000000000006" customHeight="1" x14ac:dyDescent="0.2">
      <c r="A354" s="76"/>
      <c r="B354" s="257" t="s">
        <v>711</v>
      </c>
      <c r="C354" s="257"/>
      <c r="D354" s="257"/>
      <c r="E354" s="257"/>
      <c r="F354" s="257"/>
      <c r="G354" s="573" t="s">
        <v>1039</v>
      </c>
      <c r="H354" s="572"/>
      <c r="I354" s="572"/>
      <c r="J354" s="572"/>
      <c r="K354" s="572"/>
      <c r="L354" s="572"/>
      <c r="M354" s="572"/>
      <c r="N354" s="572"/>
      <c r="O354" s="572"/>
      <c r="P354" s="572"/>
      <c r="Q354" s="572"/>
      <c r="R354" s="572"/>
      <c r="S354" s="217" t="s">
        <v>1033</v>
      </c>
      <c r="T354" s="218"/>
    </row>
    <row r="355" spans="1:20" ht="302.45" customHeight="1" x14ac:dyDescent="0.2">
      <c r="B355" s="301" t="s">
        <v>458</v>
      </c>
      <c r="C355" s="369"/>
      <c r="D355" s="369"/>
      <c r="E355" s="369"/>
      <c r="F355" s="369"/>
      <c r="G355" s="568"/>
      <c r="H355" s="569"/>
      <c r="I355" s="569"/>
      <c r="J355" s="569"/>
      <c r="K355" s="569"/>
      <c r="L355" s="569"/>
      <c r="M355" s="569"/>
      <c r="N355" s="569"/>
      <c r="O355" s="569"/>
      <c r="P355" s="569"/>
      <c r="Q355" s="569"/>
      <c r="R355" s="570"/>
      <c r="S355" s="250"/>
      <c r="T355" s="252"/>
    </row>
    <row r="356" spans="1:20" ht="14.1" customHeight="1" x14ac:dyDescent="0.2">
      <c r="B356" s="102"/>
      <c r="C356" s="73"/>
      <c r="D356" s="73"/>
      <c r="E356" s="73"/>
      <c r="F356" s="73"/>
      <c r="G356" s="99"/>
      <c r="H356" s="71"/>
      <c r="I356" s="71"/>
      <c r="J356" s="71"/>
      <c r="K356" s="71"/>
      <c r="L356" s="71"/>
      <c r="M356" s="71"/>
      <c r="N356" s="71"/>
      <c r="O356" s="71"/>
      <c r="P356" s="71"/>
      <c r="Q356" s="71"/>
      <c r="R356" s="71"/>
      <c r="S356" s="73"/>
      <c r="T356" s="103"/>
    </row>
    <row r="357" spans="1:20" ht="15" customHeight="1" x14ac:dyDescent="0.2">
      <c r="B357" s="346" t="s">
        <v>107</v>
      </c>
      <c r="C357" s="347"/>
      <c r="D357" s="347"/>
      <c r="E357" s="347"/>
      <c r="F357" s="347"/>
      <c r="G357" s="347"/>
      <c r="H357" s="347"/>
      <c r="I357" s="347"/>
      <c r="J357" s="347"/>
      <c r="K357" s="347"/>
      <c r="L357" s="347"/>
      <c r="M357" s="347"/>
      <c r="N357" s="347"/>
      <c r="O357" s="347"/>
      <c r="P357" s="347"/>
      <c r="Q357" s="347"/>
      <c r="R357" s="347"/>
      <c r="S357" s="347"/>
      <c r="T357" s="348"/>
    </row>
    <row r="358" spans="1:20" ht="222" customHeight="1" x14ac:dyDescent="0.2">
      <c r="B358" s="559" t="s">
        <v>1083</v>
      </c>
      <c r="C358" s="560"/>
      <c r="D358" s="560"/>
      <c r="E358" s="560"/>
      <c r="F358" s="560"/>
      <c r="G358" s="560"/>
      <c r="H358" s="560"/>
      <c r="I358" s="560"/>
      <c r="J358" s="560"/>
      <c r="K358" s="560"/>
      <c r="L358" s="560"/>
      <c r="M358" s="560"/>
      <c r="N358" s="560"/>
      <c r="O358" s="560"/>
      <c r="P358" s="560"/>
      <c r="Q358" s="560"/>
      <c r="R358" s="560"/>
      <c r="S358" s="560"/>
      <c r="T358" s="561"/>
    </row>
    <row r="359" spans="1:20" ht="14.25" customHeight="1" x14ac:dyDescent="0.2">
      <c r="B359" s="562"/>
      <c r="C359" s="562"/>
      <c r="D359" s="562"/>
      <c r="E359" s="562"/>
      <c r="F359" s="562"/>
      <c r="G359" s="562"/>
      <c r="H359" s="562"/>
      <c r="I359" s="562"/>
      <c r="J359" s="562"/>
      <c r="K359" s="562"/>
      <c r="L359" s="562"/>
      <c r="M359" s="562"/>
      <c r="N359" s="562"/>
      <c r="O359" s="562"/>
      <c r="P359" s="562"/>
      <c r="Q359" s="563"/>
      <c r="R359" s="564"/>
      <c r="S359" s="562"/>
      <c r="T359" s="563"/>
    </row>
    <row r="360" spans="1:20" ht="15" customHeight="1" x14ac:dyDescent="0.2">
      <c r="B360" s="565" t="s">
        <v>108</v>
      </c>
      <c r="C360" s="566"/>
      <c r="D360" s="566"/>
      <c r="E360" s="566"/>
      <c r="F360" s="567"/>
      <c r="G360" s="565" t="s">
        <v>109</v>
      </c>
      <c r="H360" s="566"/>
      <c r="I360" s="566"/>
      <c r="J360" s="566"/>
      <c r="K360" s="566"/>
      <c r="L360" s="566"/>
      <c r="M360" s="566"/>
      <c r="N360" s="566"/>
      <c r="O360" s="566"/>
      <c r="P360" s="567"/>
      <c r="Q360" s="565" t="s">
        <v>110</v>
      </c>
      <c r="R360" s="566"/>
      <c r="S360" s="566"/>
      <c r="T360" s="567"/>
    </row>
    <row r="361" spans="1:20" ht="114.75" customHeight="1" x14ac:dyDescent="0.2">
      <c r="B361" s="553" t="s">
        <v>662</v>
      </c>
      <c r="C361" s="554"/>
      <c r="D361" s="554"/>
      <c r="E361" s="554"/>
      <c r="F361" s="555"/>
      <c r="G361" s="556" t="s">
        <v>432</v>
      </c>
      <c r="H361" s="557"/>
      <c r="I361" s="557"/>
      <c r="J361" s="557"/>
      <c r="K361" s="557"/>
      <c r="L361" s="557"/>
      <c r="M361" s="557"/>
      <c r="N361" s="557"/>
      <c r="O361" s="557"/>
      <c r="P361" s="558"/>
      <c r="Q361" s="556" t="s">
        <v>120</v>
      </c>
      <c r="R361" s="557"/>
      <c r="S361" s="557"/>
      <c r="T361" s="558"/>
    </row>
    <row r="362" spans="1:20" ht="13.9" customHeight="1" x14ac:dyDescent="0.2">
      <c r="G362" s="69"/>
      <c r="H362" s="69"/>
      <c r="I362" s="69"/>
      <c r="J362" s="69"/>
      <c r="K362" s="69"/>
      <c r="L362" s="69"/>
      <c r="M362" s="69"/>
      <c r="N362" s="69"/>
      <c r="O362" s="69"/>
      <c r="P362" s="69"/>
      <c r="Q362" s="70"/>
      <c r="R362" s="70"/>
    </row>
  </sheetData>
  <mergeCells count="939">
    <mergeCell ref="B41:H41"/>
    <mergeCell ref="I41:J41"/>
    <mergeCell ref="K41:L41"/>
    <mergeCell ref="M41:R41"/>
    <mergeCell ref="I39:J39"/>
    <mergeCell ref="K39:L39"/>
    <mergeCell ref="M39:R39"/>
    <mergeCell ref="B40:H40"/>
    <mergeCell ref="I40:J40"/>
    <mergeCell ref="K40:L40"/>
    <mergeCell ref="M40:R40"/>
    <mergeCell ref="B44:H44"/>
    <mergeCell ref="I44:J44"/>
    <mergeCell ref="K44:L44"/>
    <mergeCell ref="M44:R44"/>
    <mergeCell ref="B42:H42"/>
    <mergeCell ref="I42:J42"/>
    <mergeCell ref="K42:L42"/>
    <mergeCell ref="M42:R42"/>
    <mergeCell ref="B43:H43"/>
    <mergeCell ref="I43:J43"/>
    <mergeCell ref="K43:L43"/>
    <mergeCell ref="M43:R43"/>
    <mergeCell ref="B196:C196"/>
    <mergeCell ref="D196:E196"/>
    <mergeCell ref="F196:I196"/>
    <mergeCell ref="J196:T196"/>
    <mergeCell ref="C225:D225"/>
    <mergeCell ref="E225:F225"/>
    <mergeCell ref="G225:J225"/>
    <mergeCell ref="K225:T225"/>
    <mergeCell ref="E224:F224"/>
    <mergeCell ref="G224:J224"/>
    <mergeCell ref="K224:T224"/>
    <mergeCell ref="C221:D221"/>
    <mergeCell ref="E221:F221"/>
    <mergeCell ref="G221:J221"/>
    <mergeCell ref="K221:T221"/>
    <mergeCell ref="C222:D222"/>
    <mergeCell ref="E222:F222"/>
    <mergeCell ref="G222:J222"/>
    <mergeCell ref="K222:T222"/>
    <mergeCell ref="C223:D223"/>
    <mergeCell ref="E223:F223"/>
    <mergeCell ref="G223:J223"/>
    <mergeCell ref="K223:T223"/>
    <mergeCell ref="K217:T217"/>
    <mergeCell ref="S142:T142"/>
    <mergeCell ref="S138:T138"/>
    <mergeCell ref="B137:C137"/>
    <mergeCell ref="D137:J137"/>
    <mergeCell ref="K137:R137"/>
    <mergeCell ref="S128:T128"/>
    <mergeCell ref="G129:R129"/>
    <mergeCell ref="S129:T129"/>
    <mergeCell ref="G130:R130"/>
    <mergeCell ref="B142:C142"/>
    <mergeCell ref="D142:J142"/>
    <mergeCell ref="K142:R142"/>
    <mergeCell ref="S121:T121"/>
    <mergeCell ref="S127:T127"/>
    <mergeCell ref="S136:T136"/>
    <mergeCell ref="S140:T140"/>
    <mergeCell ref="D112:J112"/>
    <mergeCell ref="K112:R112"/>
    <mergeCell ref="S112:T112"/>
    <mergeCell ref="B113:C113"/>
    <mergeCell ref="D113:J113"/>
    <mergeCell ref="K113:R113"/>
    <mergeCell ref="S113:T113"/>
    <mergeCell ref="D140:J140"/>
    <mergeCell ref="K140:R140"/>
    <mergeCell ref="S130:T130"/>
    <mergeCell ref="G131:R131"/>
    <mergeCell ref="S131:T131"/>
    <mergeCell ref="G132:R132"/>
    <mergeCell ref="S132:T132"/>
    <mergeCell ref="B125:E126"/>
    <mergeCell ref="B127:E128"/>
    <mergeCell ref="B129:E131"/>
    <mergeCell ref="B132:E133"/>
    <mergeCell ref="G125:R125"/>
    <mergeCell ref="G126:R126"/>
    <mergeCell ref="E219:F219"/>
    <mergeCell ref="C204:D204"/>
    <mergeCell ref="C207:L207"/>
    <mergeCell ref="G208:J209"/>
    <mergeCell ref="C205:D205"/>
    <mergeCell ref="E220:F220"/>
    <mergeCell ref="M201:T207"/>
    <mergeCell ref="C201:E201"/>
    <mergeCell ref="C208:F208"/>
    <mergeCell ref="G215:J215"/>
    <mergeCell ref="G220:J220"/>
    <mergeCell ref="C219:D219"/>
    <mergeCell ref="C218:D218"/>
    <mergeCell ref="G219:J219"/>
    <mergeCell ref="F201:G201"/>
    <mergeCell ref="J201:L201"/>
    <mergeCell ref="H204:I204"/>
    <mergeCell ref="K215:T215"/>
    <mergeCell ref="E215:F215"/>
    <mergeCell ref="C215:D215"/>
    <mergeCell ref="E204:F204"/>
    <mergeCell ref="K204:L204"/>
    <mergeCell ref="H201:I201"/>
    <mergeCell ref="G210:J210"/>
    <mergeCell ref="J257:T257"/>
    <mergeCell ref="F257:I257"/>
    <mergeCell ref="D257:E257"/>
    <mergeCell ref="B256:C256"/>
    <mergeCell ref="D256:E256"/>
    <mergeCell ref="F256:I256"/>
    <mergeCell ref="J256:T256"/>
    <mergeCell ref="H233:I233"/>
    <mergeCell ref="G248:K248"/>
    <mergeCell ref="J236:K236"/>
    <mergeCell ref="E240:F240"/>
    <mergeCell ref="C238:F238"/>
    <mergeCell ref="M228:T236"/>
    <mergeCell ref="G247:K247"/>
    <mergeCell ref="B257:C257"/>
    <mergeCell ref="G251:H251"/>
    <mergeCell ref="I252:J252"/>
    <mergeCell ref="B254:C254"/>
    <mergeCell ref="F253:I254"/>
    <mergeCell ref="G252:H252"/>
    <mergeCell ref="J253:T254"/>
    <mergeCell ref="B253:E253"/>
    <mergeCell ref="F255:I255"/>
    <mergeCell ref="L252:T252"/>
    <mergeCell ref="B197:T197"/>
    <mergeCell ref="C199:T199"/>
    <mergeCell ref="F195:I195"/>
    <mergeCell ref="B193:C193"/>
    <mergeCell ref="E232:F232"/>
    <mergeCell ref="C232:D232"/>
    <mergeCell ref="D193:E193"/>
    <mergeCell ref="F193:I193"/>
    <mergeCell ref="B198:T198"/>
    <mergeCell ref="B195:C195"/>
    <mergeCell ref="D195:E195"/>
    <mergeCell ref="J193:T193"/>
    <mergeCell ref="K214:T214"/>
    <mergeCell ref="C217:D217"/>
    <mergeCell ref="C213:D213"/>
    <mergeCell ref="B194:C194"/>
    <mergeCell ref="B199:B220"/>
    <mergeCell ref="C200:L200"/>
    <mergeCell ref="E213:F213"/>
    <mergeCell ref="G213:J213"/>
    <mergeCell ref="K213:T213"/>
    <mergeCell ref="C214:D214"/>
    <mergeCell ref="K220:T220"/>
    <mergeCell ref="E218:F218"/>
    <mergeCell ref="B81:B88"/>
    <mergeCell ref="J98:R98"/>
    <mergeCell ref="E93:I93"/>
    <mergeCell ref="E92:I92"/>
    <mergeCell ref="J92:R92"/>
    <mergeCell ref="J82:R82"/>
    <mergeCell ref="E54:H54"/>
    <mergeCell ref="I54:R54"/>
    <mergeCell ref="E77:H77"/>
    <mergeCell ref="I77:R77"/>
    <mergeCell ref="J81:R81"/>
    <mergeCell ref="I69:R69"/>
    <mergeCell ref="E55:H55"/>
    <mergeCell ref="E67:H67"/>
    <mergeCell ref="I67:R67"/>
    <mergeCell ref="I59:R59"/>
    <mergeCell ref="E63:H64"/>
    <mergeCell ref="E91:I91"/>
    <mergeCell ref="J91:R91"/>
    <mergeCell ref="E87:I87"/>
    <mergeCell ref="J87:R87"/>
    <mergeCell ref="E86:I86"/>
    <mergeCell ref="J86:R86"/>
    <mergeCell ref="B92:B100"/>
    <mergeCell ref="C92:D100"/>
    <mergeCell ref="B120:C120"/>
    <mergeCell ref="D120:J120"/>
    <mergeCell ref="K120:R120"/>
    <mergeCell ref="B122:C122"/>
    <mergeCell ref="J99:R99"/>
    <mergeCell ref="B103:C103"/>
    <mergeCell ref="D103:J103"/>
    <mergeCell ref="K103:R103"/>
    <mergeCell ref="B117:C117"/>
    <mergeCell ref="B118:C118"/>
    <mergeCell ref="B102:C102"/>
    <mergeCell ref="K119:R119"/>
    <mergeCell ref="J93:R93"/>
    <mergeCell ref="B121:C121"/>
    <mergeCell ref="D121:J121"/>
    <mergeCell ref="K121:R121"/>
    <mergeCell ref="B255:C255"/>
    <mergeCell ref="B243:K243"/>
    <mergeCell ref="C237:T237"/>
    <mergeCell ref="B241:T241"/>
    <mergeCell ref="G240:I240"/>
    <mergeCell ref="I244:K244"/>
    <mergeCell ref="B247:C247"/>
    <mergeCell ref="C240:D240"/>
    <mergeCell ref="B242:T242"/>
    <mergeCell ref="B227:B240"/>
    <mergeCell ref="E244:F244"/>
    <mergeCell ref="G244:H244"/>
    <mergeCell ref="B245:D245"/>
    <mergeCell ref="K233:L233"/>
    <mergeCell ref="D254:E254"/>
    <mergeCell ref="C230:E230"/>
    <mergeCell ref="C229:E229"/>
    <mergeCell ref="J229:L229"/>
    <mergeCell ref="J255:T255"/>
    <mergeCell ref="B251:F251"/>
    <mergeCell ref="I251:J251"/>
    <mergeCell ref="L251:T251"/>
    <mergeCell ref="L243:T243"/>
    <mergeCell ref="D194:E194"/>
    <mergeCell ref="F194:I194"/>
    <mergeCell ref="J194:T194"/>
    <mergeCell ref="C210:D210"/>
    <mergeCell ref="E210:F210"/>
    <mergeCell ref="S297:T298"/>
    <mergeCell ref="B299:F299"/>
    <mergeCell ref="G299:R299"/>
    <mergeCell ref="S299:T299"/>
    <mergeCell ref="B246:K246"/>
    <mergeCell ref="B250:K250"/>
    <mergeCell ref="D248:E248"/>
    <mergeCell ref="B249:K249"/>
    <mergeCell ref="B252:F252"/>
    <mergeCell ref="C267:D267"/>
    <mergeCell ref="B294:F294"/>
    <mergeCell ref="G294:R294"/>
    <mergeCell ref="S294:T294"/>
    <mergeCell ref="C271:F271"/>
    <mergeCell ref="C272:D272"/>
    <mergeCell ref="S293:T293"/>
    <mergeCell ref="B295:T295"/>
    <mergeCell ref="H270:I270"/>
    <mergeCell ref="B276:T276"/>
    <mergeCell ref="B297:F298"/>
    <mergeCell ref="G297:R298"/>
    <mergeCell ref="S291:T291"/>
    <mergeCell ref="G327:R327"/>
    <mergeCell ref="G326:R326"/>
    <mergeCell ref="G319:R319"/>
    <mergeCell ref="G315:R315"/>
    <mergeCell ref="B291:F291"/>
    <mergeCell ref="G291:R291"/>
    <mergeCell ref="G314:R314"/>
    <mergeCell ref="G311:R311"/>
    <mergeCell ref="G296:R296"/>
    <mergeCell ref="B293:F293"/>
    <mergeCell ref="B292:F292"/>
    <mergeCell ref="G292:R292"/>
    <mergeCell ref="G321:R321"/>
    <mergeCell ref="G320:R320"/>
    <mergeCell ref="J262:L262"/>
    <mergeCell ref="J270:K270"/>
    <mergeCell ref="F263:G263"/>
    <mergeCell ref="J263:L263"/>
    <mergeCell ref="C263:E263"/>
    <mergeCell ref="F264:G264"/>
    <mergeCell ref="C264:E264"/>
    <mergeCell ref="B296:F296"/>
    <mergeCell ref="C284:D284"/>
    <mergeCell ref="C287:D287"/>
    <mergeCell ref="M269:T269"/>
    <mergeCell ref="H269:I269"/>
    <mergeCell ref="H264:I264"/>
    <mergeCell ref="C278:L278"/>
    <mergeCell ref="E267:F267"/>
    <mergeCell ref="G271:J272"/>
    <mergeCell ref="K271:T272"/>
    <mergeCell ref="C273:D273"/>
    <mergeCell ref="E273:F273"/>
    <mergeCell ref="G273:J273"/>
    <mergeCell ref="K273:T273"/>
    <mergeCell ref="E272:F272"/>
    <mergeCell ref="M270:T270"/>
    <mergeCell ref="M200:T200"/>
    <mergeCell ref="C202:E202"/>
    <mergeCell ref="J202:L202"/>
    <mergeCell ref="H202:I202"/>
    <mergeCell ref="E245:F245"/>
    <mergeCell ref="H229:I229"/>
    <mergeCell ref="C233:D233"/>
    <mergeCell ref="H232:I232"/>
    <mergeCell ref="G238:I239"/>
    <mergeCell ref="J238:L239"/>
    <mergeCell ref="C239:D239"/>
    <mergeCell ref="E239:F239"/>
    <mergeCell ref="B244:D244"/>
    <mergeCell ref="M240:T240"/>
    <mergeCell ref="C235:L235"/>
    <mergeCell ref="G236:H236"/>
    <mergeCell ref="J240:L240"/>
    <mergeCell ref="F202:G202"/>
    <mergeCell ref="E214:F214"/>
    <mergeCell ref="C220:D220"/>
    <mergeCell ref="C209:D209"/>
    <mergeCell ref="G214:J214"/>
    <mergeCell ref="K219:T219"/>
    <mergeCell ref="E205:F205"/>
    <mergeCell ref="C224:D224"/>
    <mergeCell ref="B348:F348"/>
    <mergeCell ref="B186:C186"/>
    <mergeCell ref="B188:C188"/>
    <mergeCell ref="D188:E188"/>
    <mergeCell ref="F188:I188"/>
    <mergeCell ref="J188:T188"/>
    <mergeCell ref="B189:C189"/>
    <mergeCell ref="D189:E189"/>
    <mergeCell ref="F189:I189"/>
    <mergeCell ref="J189:T189"/>
    <mergeCell ref="J187:T187"/>
    <mergeCell ref="H205:L205"/>
    <mergeCell ref="E216:F216"/>
    <mergeCell ref="G216:J216"/>
    <mergeCell ref="K208:T209"/>
    <mergeCell ref="B226:T226"/>
    <mergeCell ref="C227:T227"/>
    <mergeCell ref="C228:L228"/>
    <mergeCell ref="F230:G230"/>
    <mergeCell ref="F229:G229"/>
    <mergeCell ref="J230:L230"/>
    <mergeCell ref="K218:T218"/>
    <mergeCell ref="C211:D211"/>
    <mergeCell ref="B361:F361"/>
    <mergeCell ref="G361:P361"/>
    <mergeCell ref="Q361:T361"/>
    <mergeCell ref="B357:T357"/>
    <mergeCell ref="B358:T358"/>
    <mergeCell ref="B359:Q359"/>
    <mergeCell ref="R359:T359"/>
    <mergeCell ref="B352:F352"/>
    <mergeCell ref="G352:R352"/>
    <mergeCell ref="S352:T352"/>
    <mergeCell ref="B360:F360"/>
    <mergeCell ref="G360:P360"/>
    <mergeCell ref="Q360:T360"/>
    <mergeCell ref="B354:F354"/>
    <mergeCell ref="B355:F355"/>
    <mergeCell ref="G355:R355"/>
    <mergeCell ref="S355:T355"/>
    <mergeCell ref="B353:F353"/>
    <mergeCell ref="G353:R353"/>
    <mergeCell ref="S353:T353"/>
    <mergeCell ref="G354:R354"/>
    <mergeCell ref="S354:T354"/>
    <mergeCell ref="G348:R348"/>
    <mergeCell ref="S348:T348"/>
    <mergeCell ref="B349:F349"/>
    <mergeCell ref="G349:R349"/>
    <mergeCell ref="S349:T349"/>
    <mergeCell ref="D255:E255"/>
    <mergeCell ref="L244:T250"/>
    <mergeCell ref="H230:I230"/>
    <mergeCell ref="C236:E236"/>
    <mergeCell ref="K232:L232"/>
    <mergeCell ref="E233:F233"/>
    <mergeCell ref="G329:R329"/>
    <mergeCell ref="G322:R322"/>
    <mergeCell ref="S296:T296"/>
    <mergeCell ref="B300:F300"/>
    <mergeCell ref="G300:R300"/>
    <mergeCell ref="S300:T300"/>
    <mergeCell ref="M238:T239"/>
    <mergeCell ref="C260:T260"/>
    <mergeCell ref="G245:H245"/>
    <mergeCell ref="I245:K245"/>
    <mergeCell ref="D247:E247"/>
    <mergeCell ref="B248:C248"/>
    <mergeCell ref="B345:F345"/>
    <mergeCell ref="B350:F350"/>
    <mergeCell ref="G350:R350"/>
    <mergeCell ref="S350:T350"/>
    <mergeCell ref="B351:F351"/>
    <mergeCell ref="G351:R351"/>
    <mergeCell ref="S351:T351"/>
    <mergeCell ref="B301:F341"/>
    <mergeCell ref="G328:R328"/>
    <mergeCell ref="G339:R339"/>
    <mergeCell ref="G344:R344"/>
    <mergeCell ref="G323:R323"/>
    <mergeCell ref="G342:R342"/>
    <mergeCell ref="B346:T346"/>
    <mergeCell ref="B347:F347"/>
    <mergeCell ref="G347:R347"/>
    <mergeCell ref="S347:T347"/>
    <mergeCell ref="G343:R343"/>
    <mergeCell ref="B343:F343"/>
    <mergeCell ref="B342:F342"/>
    <mergeCell ref="G341:R341"/>
    <mergeCell ref="S342:T345"/>
    <mergeCell ref="G312:R313"/>
    <mergeCell ref="G316:R316"/>
    <mergeCell ref="G317:R318"/>
    <mergeCell ref="W301:X340"/>
    <mergeCell ref="G302:R302"/>
    <mergeCell ref="G303:R303"/>
    <mergeCell ref="G304:R304"/>
    <mergeCell ref="G305:R305"/>
    <mergeCell ref="G306:R306"/>
    <mergeCell ref="G307:R307"/>
    <mergeCell ref="G310:R310"/>
    <mergeCell ref="G338:R338"/>
    <mergeCell ref="G335:R335"/>
    <mergeCell ref="G336:R336"/>
    <mergeCell ref="G337:R337"/>
    <mergeCell ref="G340:R340"/>
    <mergeCell ref="G333:R333"/>
    <mergeCell ref="G332:R332"/>
    <mergeCell ref="G331:R331"/>
    <mergeCell ref="G334:R334"/>
    <mergeCell ref="G308:R308"/>
    <mergeCell ref="G309:R309"/>
    <mergeCell ref="G301:R301"/>
    <mergeCell ref="G325:R325"/>
    <mergeCell ref="G330:R330"/>
    <mergeCell ref="S301:T341"/>
    <mergeCell ref="G324:R324"/>
    <mergeCell ref="G345:R345"/>
    <mergeCell ref="B344:F344"/>
    <mergeCell ref="S292:T292"/>
    <mergeCell ref="G293:R293"/>
    <mergeCell ref="E287:F287"/>
    <mergeCell ref="G287:J287"/>
    <mergeCell ref="K287:T287"/>
    <mergeCell ref="G275:J275"/>
    <mergeCell ref="K275:T275"/>
    <mergeCell ref="B260:B275"/>
    <mergeCell ref="E275:F275"/>
    <mergeCell ref="M262:T268"/>
    <mergeCell ref="C262:E262"/>
    <mergeCell ref="C266:D266"/>
    <mergeCell ref="K281:T282"/>
    <mergeCell ref="C286:D286"/>
    <mergeCell ref="E286:F286"/>
    <mergeCell ref="G286:J286"/>
    <mergeCell ref="M261:T261"/>
    <mergeCell ref="C270:G270"/>
    <mergeCell ref="G285:J285"/>
    <mergeCell ref="K285:T285"/>
    <mergeCell ref="C283:D283"/>
    <mergeCell ref="C285:D285"/>
    <mergeCell ref="B258:T258"/>
    <mergeCell ref="B259:T259"/>
    <mergeCell ref="E285:F285"/>
    <mergeCell ref="C280:E280"/>
    <mergeCell ref="M278:T278"/>
    <mergeCell ref="C274:D274"/>
    <mergeCell ref="E274:F274"/>
    <mergeCell ref="G274:J274"/>
    <mergeCell ref="K274:T274"/>
    <mergeCell ref="C275:D275"/>
    <mergeCell ref="C269:G269"/>
    <mergeCell ref="C279:E279"/>
    <mergeCell ref="F262:G262"/>
    <mergeCell ref="C261:L261"/>
    <mergeCell ref="H266:L266"/>
    <mergeCell ref="H263:I263"/>
    <mergeCell ref="H267:L267"/>
    <mergeCell ref="J264:L264"/>
    <mergeCell ref="E283:F283"/>
    <mergeCell ref="J269:K269"/>
    <mergeCell ref="E284:F284"/>
    <mergeCell ref="E266:F266"/>
    <mergeCell ref="H262:I262"/>
    <mergeCell ref="C268:L268"/>
    <mergeCell ref="V291:W291"/>
    <mergeCell ref="B289:T289"/>
    <mergeCell ref="B290:F290"/>
    <mergeCell ref="G290:R290"/>
    <mergeCell ref="S290:T290"/>
    <mergeCell ref="B277:B287"/>
    <mergeCell ref="M279:T280"/>
    <mergeCell ref="C281:F281"/>
    <mergeCell ref="G283:J283"/>
    <mergeCell ref="K283:T283"/>
    <mergeCell ref="C282:D282"/>
    <mergeCell ref="E282:F282"/>
    <mergeCell ref="G284:J284"/>
    <mergeCell ref="F280:G280"/>
    <mergeCell ref="H280:I280"/>
    <mergeCell ref="J280:L280"/>
    <mergeCell ref="C277:T277"/>
    <mergeCell ref="G281:J282"/>
    <mergeCell ref="K284:T284"/>
    <mergeCell ref="F279:G279"/>
    <mergeCell ref="H279:I279"/>
    <mergeCell ref="J279:L279"/>
    <mergeCell ref="B288:T288"/>
    <mergeCell ref="K286:T286"/>
    <mergeCell ref="S152:T152"/>
    <mergeCell ref="B152:C152"/>
    <mergeCell ref="K154:R154"/>
    <mergeCell ref="B154:C154"/>
    <mergeCell ref="D154:J154"/>
    <mergeCell ref="B153:C153"/>
    <mergeCell ref="D153:J153"/>
    <mergeCell ref="K153:R153"/>
    <mergeCell ref="B173:D173"/>
    <mergeCell ref="E173:F173"/>
    <mergeCell ref="I172:K172"/>
    <mergeCell ref="B167:D167"/>
    <mergeCell ref="S154:T154"/>
    <mergeCell ref="B161:D161"/>
    <mergeCell ref="E167:F167"/>
    <mergeCell ref="B164:D164"/>
    <mergeCell ref="B159:D159"/>
    <mergeCell ref="E159:F159"/>
    <mergeCell ref="B158:K158"/>
    <mergeCell ref="E164:F166"/>
    <mergeCell ref="K164:K166"/>
    <mergeCell ref="B155:T155"/>
    <mergeCell ref="B156:T156"/>
    <mergeCell ref="K152:R152"/>
    <mergeCell ref="C89:D91"/>
    <mergeCell ref="F179:I180"/>
    <mergeCell ref="F181:I181"/>
    <mergeCell ref="J179:T180"/>
    <mergeCell ref="B180:C180"/>
    <mergeCell ref="D180:E180"/>
    <mergeCell ref="S153:T153"/>
    <mergeCell ref="S118:T118"/>
    <mergeCell ref="S119:T119"/>
    <mergeCell ref="S120:T120"/>
    <mergeCell ref="S117:T117"/>
    <mergeCell ref="S126:T126"/>
    <mergeCell ref="G124:R124"/>
    <mergeCell ref="D122:J122"/>
    <mergeCell ref="K122:R122"/>
    <mergeCell ref="S122:T122"/>
    <mergeCell ref="D117:J117"/>
    <mergeCell ref="K117:R117"/>
    <mergeCell ref="D118:J118"/>
    <mergeCell ref="K118:R118"/>
    <mergeCell ref="D119:J119"/>
    <mergeCell ref="K150:R150"/>
    <mergeCell ref="B150:C150"/>
    <mergeCell ref="D150:J150"/>
    <mergeCell ref="S94:T94"/>
    <mergeCell ref="S95:T95"/>
    <mergeCell ref="S97:T97"/>
    <mergeCell ref="S99:T99"/>
    <mergeCell ref="S98:T98"/>
    <mergeCell ref="E94:I94"/>
    <mergeCell ref="J94:R94"/>
    <mergeCell ref="E95:I95"/>
    <mergeCell ref="J95:R95"/>
    <mergeCell ref="E98:I98"/>
    <mergeCell ref="E99:I99"/>
    <mergeCell ref="I71:R71"/>
    <mergeCell ref="S71:T71"/>
    <mergeCell ref="I72:R72"/>
    <mergeCell ref="E53:H53"/>
    <mergeCell ref="S87:T87"/>
    <mergeCell ref="S83:T83"/>
    <mergeCell ref="E84:I84"/>
    <mergeCell ref="I53:R53"/>
    <mergeCell ref="E62:H62"/>
    <mergeCell ref="S61:T61"/>
    <mergeCell ref="E58:H58"/>
    <mergeCell ref="I55:R55"/>
    <mergeCell ref="S55:T55"/>
    <mergeCell ref="S53:T53"/>
    <mergeCell ref="I70:R70"/>
    <mergeCell ref="I58:R58"/>
    <mergeCell ref="S58:T58"/>
    <mergeCell ref="E59:H59"/>
    <mergeCell ref="I62:R62"/>
    <mergeCell ref="S62:T62"/>
    <mergeCell ref="E56:H56"/>
    <mergeCell ref="E61:H61"/>
    <mergeCell ref="I61:R61"/>
    <mergeCell ref="S69:T69"/>
    <mergeCell ref="S70:T70"/>
    <mergeCell ref="I63:R64"/>
    <mergeCell ref="E70:H70"/>
    <mergeCell ref="S63:T63"/>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67:T67"/>
    <mergeCell ref="B19:E22"/>
    <mergeCell ref="F19:I22"/>
    <mergeCell ref="B23:E27"/>
    <mergeCell ref="O28:Q28"/>
    <mergeCell ref="R29:T29"/>
    <mergeCell ref="F31:I32"/>
    <mergeCell ref="B30:E30"/>
    <mergeCell ref="R31:T32"/>
    <mergeCell ref="O31:Q32"/>
    <mergeCell ref="J31:N32"/>
    <mergeCell ref="R28:T28"/>
    <mergeCell ref="B31:E32"/>
    <mergeCell ref="F30:I30"/>
    <mergeCell ref="J30:N30"/>
    <mergeCell ref="O30:Q30"/>
    <mergeCell ref="R30:T30"/>
    <mergeCell ref="F29:I29"/>
    <mergeCell ref="B29:E29"/>
    <mergeCell ref="O29:Q29"/>
    <mergeCell ref="B50:B62"/>
    <mergeCell ref="C50:D62"/>
    <mergeCell ref="E57:H57"/>
    <mergeCell ref="I57:R57"/>
    <mergeCell ref="S57:T57"/>
    <mergeCell ref="E60:H60"/>
    <mergeCell ref="I60:R60"/>
    <mergeCell ref="F35:I36"/>
    <mergeCell ref="B37:T37"/>
    <mergeCell ref="S54:T54"/>
    <mergeCell ref="B39:H39"/>
    <mergeCell ref="I49:R49"/>
    <mergeCell ref="R33:T34"/>
    <mergeCell ref="F33:I34"/>
    <mergeCell ref="S49:T49"/>
    <mergeCell ref="J29:N29"/>
    <mergeCell ref="B38:H38"/>
    <mergeCell ref="I38:J38"/>
    <mergeCell ref="K38:L38"/>
    <mergeCell ref="M38:R38"/>
    <mergeCell ref="B45:T45"/>
    <mergeCell ref="B47:T47"/>
    <mergeCell ref="B48:T4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C49:D49"/>
    <mergeCell ref="E50:H52"/>
    <mergeCell ref="I50:R52"/>
    <mergeCell ref="S50:T52"/>
    <mergeCell ref="E49:H49"/>
    <mergeCell ref="S74:T74"/>
    <mergeCell ref="E72:H72"/>
    <mergeCell ref="E73:H73"/>
    <mergeCell ref="I74:R74"/>
    <mergeCell ref="S59:T59"/>
    <mergeCell ref="B35:E36"/>
    <mergeCell ref="R35:T36"/>
    <mergeCell ref="O35:Q36"/>
    <mergeCell ref="J35:N36"/>
    <mergeCell ref="S38:T38"/>
    <mergeCell ref="I56:R56"/>
    <mergeCell ref="S56:T56"/>
    <mergeCell ref="E81:I81"/>
    <mergeCell ref="S76:T77"/>
    <mergeCell ref="I73:R73"/>
    <mergeCell ref="S73:T73"/>
    <mergeCell ref="B78:T78"/>
    <mergeCell ref="B79:T79"/>
    <mergeCell ref="S72:T72"/>
    <mergeCell ref="B63:B74"/>
    <mergeCell ref="C63:D74"/>
    <mergeCell ref="E65:H65"/>
    <mergeCell ref="I65:R65"/>
    <mergeCell ref="E68:H68"/>
    <mergeCell ref="I68:R68"/>
    <mergeCell ref="S68:T68"/>
    <mergeCell ref="E69:H69"/>
    <mergeCell ref="S65:T65"/>
    <mergeCell ref="E66:H66"/>
    <mergeCell ref="I66:R66"/>
    <mergeCell ref="S66:T66"/>
    <mergeCell ref="B75:B77"/>
    <mergeCell ref="C75:D77"/>
    <mergeCell ref="E76:H76"/>
    <mergeCell ref="I76:R76"/>
    <mergeCell ref="E74:H74"/>
    <mergeCell ref="K151:R151"/>
    <mergeCell ref="K149:R149"/>
    <mergeCell ref="S149:T149"/>
    <mergeCell ref="S151:T151"/>
    <mergeCell ref="S100:T100"/>
    <mergeCell ref="B101:T101"/>
    <mergeCell ref="S124:T124"/>
    <mergeCell ref="B135:T135"/>
    <mergeCell ref="S125:T125"/>
    <mergeCell ref="S103:T103"/>
    <mergeCell ref="B119:C119"/>
    <mergeCell ref="S150:T150"/>
    <mergeCell ref="K141:R141"/>
    <mergeCell ref="S141:T141"/>
    <mergeCell ref="S143:T143"/>
    <mergeCell ref="B139:C139"/>
    <mergeCell ref="S137:T137"/>
    <mergeCell ref="B136:C136"/>
    <mergeCell ref="B123:T123"/>
    <mergeCell ref="B124:E124"/>
    <mergeCell ref="D102:J102"/>
    <mergeCell ref="K102:R102"/>
    <mergeCell ref="S102:T102"/>
    <mergeCell ref="S133:T133"/>
    <mergeCell ref="D149:J149"/>
    <mergeCell ref="B141:C141"/>
    <mergeCell ref="D141:J141"/>
    <mergeCell ref="S84:T84"/>
    <mergeCell ref="E85:I85"/>
    <mergeCell ref="J85:R85"/>
    <mergeCell ref="S85:T85"/>
    <mergeCell ref="E90:I90"/>
    <mergeCell ref="J90:R90"/>
    <mergeCell ref="S91:T91"/>
    <mergeCell ref="E89:I89"/>
    <mergeCell ref="J89:R89"/>
    <mergeCell ref="S89:T89"/>
    <mergeCell ref="B89:B91"/>
    <mergeCell ref="S93:T93"/>
    <mergeCell ref="E100:I100"/>
    <mergeCell ref="J100:R100"/>
    <mergeCell ref="E97:I97"/>
    <mergeCell ref="J97:R97"/>
    <mergeCell ref="S92:T92"/>
    <mergeCell ref="S90:T90"/>
    <mergeCell ref="E96:I96"/>
    <mergeCell ref="J96:R96"/>
    <mergeCell ref="S96:T96"/>
    <mergeCell ref="S86:T86"/>
    <mergeCell ref="J84:R84"/>
    <mergeCell ref="B169:T169"/>
    <mergeCell ref="B165:D165"/>
    <mergeCell ref="S139:T139"/>
    <mergeCell ref="D136:J136"/>
    <mergeCell ref="K136:R136"/>
    <mergeCell ref="B138:C138"/>
    <mergeCell ref="D138:J138"/>
    <mergeCell ref="K138:R138"/>
    <mergeCell ref="E161:F161"/>
    <mergeCell ref="B144:T144"/>
    <mergeCell ref="B145:T145"/>
    <mergeCell ref="B146:T146"/>
    <mergeCell ref="B147:T147"/>
    <mergeCell ref="B148:T148"/>
    <mergeCell ref="B151:C151"/>
    <mergeCell ref="D151:J151"/>
    <mergeCell ref="D152:J152"/>
    <mergeCell ref="B149:C149"/>
    <mergeCell ref="B166:D166"/>
    <mergeCell ref="D139:J139"/>
    <mergeCell ref="K139:R139"/>
    <mergeCell ref="B140:C140"/>
    <mergeCell ref="B192:C192"/>
    <mergeCell ref="D192:E192"/>
    <mergeCell ref="F192:I192"/>
    <mergeCell ref="J192:T192"/>
    <mergeCell ref="D190:E190"/>
    <mergeCell ref="B190:C190"/>
    <mergeCell ref="S60:T60"/>
    <mergeCell ref="E88:I88"/>
    <mergeCell ref="J88:R88"/>
    <mergeCell ref="S88:T88"/>
    <mergeCell ref="E83:I83"/>
    <mergeCell ref="J83:R83"/>
    <mergeCell ref="C81:D88"/>
    <mergeCell ref="C80:D80"/>
    <mergeCell ref="S82:T82"/>
    <mergeCell ref="E82:I82"/>
    <mergeCell ref="E71:H71"/>
    <mergeCell ref="S81:T81"/>
    <mergeCell ref="E80:I80"/>
    <mergeCell ref="J80:R80"/>
    <mergeCell ref="S80:T80"/>
    <mergeCell ref="E75:H75"/>
    <mergeCell ref="I75:R75"/>
    <mergeCell ref="S75:T75"/>
    <mergeCell ref="F190:I190"/>
    <mergeCell ref="J190:T190"/>
    <mergeCell ref="B191:C191"/>
    <mergeCell ref="D191:E191"/>
    <mergeCell ref="F191:I191"/>
    <mergeCell ref="J191:T191"/>
    <mergeCell ref="J182:T182"/>
    <mergeCell ref="B181:C181"/>
    <mergeCell ref="B182:C182"/>
    <mergeCell ref="F182:I182"/>
    <mergeCell ref="K212:T212"/>
    <mergeCell ref="K216:T216"/>
    <mergeCell ref="D186:E186"/>
    <mergeCell ref="J186:T186"/>
    <mergeCell ref="D187:E187"/>
    <mergeCell ref="J185:T185"/>
    <mergeCell ref="D184:E184"/>
    <mergeCell ref="E160:F160"/>
    <mergeCell ref="B160:D160"/>
    <mergeCell ref="B187:C187"/>
    <mergeCell ref="B184:C184"/>
    <mergeCell ref="J175:K175"/>
    <mergeCell ref="D181:E181"/>
    <mergeCell ref="J184:T184"/>
    <mergeCell ref="G175:H175"/>
    <mergeCell ref="B179:E179"/>
    <mergeCell ref="B183:C183"/>
    <mergeCell ref="J181:T181"/>
    <mergeCell ref="F187:I187"/>
    <mergeCell ref="B185:C185"/>
    <mergeCell ref="F186:I186"/>
    <mergeCell ref="F184:I184"/>
    <mergeCell ref="F185:I185"/>
    <mergeCell ref="D182:E182"/>
    <mergeCell ref="G218:J218"/>
    <mergeCell ref="E217:F217"/>
    <mergeCell ref="G217:J217"/>
    <mergeCell ref="E209:F209"/>
    <mergeCell ref="C216:D216"/>
    <mergeCell ref="J195:T195"/>
    <mergeCell ref="L157:T168"/>
    <mergeCell ref="D185:E185"/>
    <mergeCell ref="B178:K178"/>
    <mergeCell ref="B171:K171"/>
    <mergeCell ref="D183:E183"/>
    <mergeCell ref="F183:I183"/>
    <mergeCell ref="J183:T183"/>
    <mergeCell ref="B162:D162"/>
    <mergeCell ref="B163:D163"/>
    <mergeCell ref="E163:F163"/>
    <mergeCell ref="E162:F162"/>
    <mergeCell ref="K210:T210"/>
    <mergeCell ref="E211:F211"/>
    <mergeCell ref="G211:J211"/>
    <mergeCell ref="K211:T211"/>
    <mergeCell ref="C212:D212"/>
    <mergeCell ref="E212:F212"/>
    <mergeCell ref="G212:J212"/>
    <mergeCell ref="G173:H173"/>
    <mergeCell ref="I173:K173"/>
    <mergeCell ref="B170:T170"/>
    <mergeCell ref="L171:T178"/>
    <mergeCell ref="B172:D172"/>
    <mergeCell ref="E172:F172"/>
    <mergeCell ref="B177:K177"/>
    <mergeCell ref="G176:K176"/>
    <mergeCell ref="B176:C176"/>
    <mergeCell ref="G172:H172"/>
    <mergeCell ref="D176:E176"/>
    <mergeCell ref="B174:K174"/>
    <mergeCell ref="B175:C175"/>
    <mergeCell ref="D175:E175"/>
    <mergeCell ref="G127:R127"/>
    <mergeCell ref="G133:R133"/>
    <mergeCell ref="G128:R128"/>
    <mergeCell ref="B143:C143"/>
    <mergeCell ref="D143:J143"/>
    <mergeCell ref="K143:R143"/>
    <mergeCell ref="B104:C104"/>
    <mergeCell ref="D104:J104"/>
    <mergeCell ref="K104:R104"/>
    <mergeCell ref="B107:C107"/>
    <mergeCell ref="D107:J107"/>
    <mergeCell ref="K107:R107"/>
    <mergeCell ref="K114:R114"/>
    <mergeCell ref="S104:T104"/>
    <mergeCell ref="B105:C105"/>
    <mergeCell ref="D105:J105"/>
    <mergeCell ref="K105:R105"/>
    <mergeCell ref="S105:T105"/>
    <mergeCell ref="B106:C106"/>
    <mergeCell ref="D106:J106"/>
    <mergeCell ref="K106:R106"/>
    <mergeCell ref="S106:T106"/>
    <mergeCell ref="B116:C116"/>
    <mergeCell ref="D116:J116"/>
    <mergeCell ref="K116:R116"/>
    <mergeCell ref="S116:T116"/>
    <mergeCell ref="B109:C109"/>
    <mergeCell ref="D109:J109"/>
    <mergeCell ref="K109:R109"/>
    <mergeCell ref="S109:T109"/>
    <mergeCell ref="B110:C110"/>
    <mergeCell ref="D110:J110"/>
    <mergeCell ref="K110:R110"/>
    <mergeCell ref="S110:T110"/>
    <mergeCell ref="B111:C111"/>
    <mergeCell ref="D111:J111"/>
    <mergeCell ref="K111:R111"/>
    <mergeCell ref="S111:T111"/>
    <mergeCell ref="B112:C112"/>
    <mergeCell ref="B114:C114"/>
    <mergeCell ref="D114:J114"/>
    <mergeCell ref="S114:T114"/>
    <mergeCell ref="B115:C115"/>
    <mergeCell ref="D115:J115"/>
    <mergeCell ref="K115:R115"/>
    <mergeCell ref="S115:T115"/>
    <mergeCell ref="S107:T107"/>
    <mergeCell ref="B108:C108"/>
    <mergeCell ref="D108:J108"/>
    <mergeCell ref="K108:R108"/>
    <mergeCell ref="S108:T108"/>
  </mergeCells>
  <phoneticPr fontId="30"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Normal="100" workbookViewId="0">
      <selection activeCell="J8" sqref="J8"/>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9" width="19.42578125" style="53" customWidth="1"/>
    <col min="10" max="10" width="17" style="53" customWidth="1"/>
    <col min="11" max="11" width="18.28515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8"/>
    </row>
    <row r="2" spans="2:19" ht="14.25" customHeight="1" x14ac:dyDescent="0.2">
      <c r="B2" s="678" t="s">
        <v>386</v>
      </c>
      <c r="C2" s="679"/>
      <c r="D2" s="679"/>
      <c r="E2" s="679"/>
      <c r="F2" s="679"/>
      <c r="G2" s="679"/>
      <c r="H2" s="679"/>
      <c r="I2" s="680"/>
      <c r="K2" s="684"/>
      <c r="L2" s="686" t="s">
        <v>385</v>
      </c>
      <c r="M2" s="687"/>
      <c r="N2" s="687"/>
      <c r="O2" s="687"/>
      <c r="P2" s="687"/>
      <c r="Q2" s="687"/>
      <c r="R2" s="688"/>
      <c r="S2" s="689"/>
    </row>
    <row r="3" spans="2:19" ht="34.5" customHeight="1" x14ac:dyDescent="0.2">
      <c r="B3" s="681"/>
      <c r="C3" s="682"/>
      <c r="D3" s="682"/>
      <c r="E3" s="682"/>
      <c r="F3" s="682"/>
      <c r="G3" s="682"/>
      <c r="H3" s="682"/>
      <c r="I3" s="683"/>
      <c r="K3" s="685"/>
      <c r="L3" s="691" t="s">
        <v>386</v>
      </c>
      <c r="M3" s="692"/>
      <c r="N3" s="692"/>
      <c r="O3" s="692"/>
      <c r="P3" s="692"/>
      <c r="Q3" s="692"/>
      <c r="R3" s="693"/>
      <c r="S3" s="689"/>
    </row>
    <row r="4" spans="2:19" ht="27.75" customHeight="1" x14ac:dyDescent="0.2">
      <c r="B4" s="694" t="s">
        <v>387</v>
      </c>
      <c r="C4" s="695"/>
      <c r="D4" s="695"/>
      <c r="E4" s="695"/>
      <c r="F4" s="696"/>
      <c r="G4" s="171" t="s">
        <v>761</v>
      </c>
      <c r="H4" s="172" t="s">
        <v>2</v>
      </c>
      <c r="I4" s="173" t="s">
        <v>0</v>
      </c>
      <c r="K4" s="685"/>
      <c r="L4" s="700" t="s">
        <v>387</v>
      </c>
      <c r="M4" s="701"/>
      <c r="N4" s="701"/>
      <c r="O4" s="701"/>
      <c r="P4" s="701"/>
      <c r="Q4" s="701"/>
      <c r="R4" s="702"/>
      <c r="S4" s="689"/>
    </row>
    <row r="5" spans="2:19" ht="27.75" customHeight="1" x14ac:dyDescent="0.25">
      <c r="B5" s="697"/>
      <c r="C5" s="698"/>
      <c r="D5" s="698"/>
      <c r="E5" s="698"/>
      <c r="F5" s="699"/>
      <c r="G5" s="174" t="s">
        <v>874</v>
      </c>
      <c r="H5" s="175">
        <v>3</v>
      </c>
      <c r="I5" s="176" t="s">
        <v>393</v>
      </c>
      <c r="K5" s="685"/>
      <c r="L5" s="703" t="s">
        <v>1026</v>
      </c>
      <c r="M5" s="704"/>
      <c r="N5" s="704"/>
      <c r="O5" s="704"/>
      <c r="P5" s="704"/>
      <c r="Q5" s="704"/>
      <c r="R5" s="705"/>
      <c r="S5" s="690"/>
    </row>
    <row r="6" spans="2:19" ht="33.75" customHeight="1" x14ac:dyDescent="0.2">
      <c r="B6" s="720" t="s">
        <v>395</v>
      </c>
      <c r="C6" s="721"/>
      <c r="D6" s="721"/>
      <c r="E6" s="721"/>
      <c r="F6" s="721"/>
      <c r="G6" s="721"/>
      <c r="H6" s="721"/>
      <c r="I6" s="722"/>
      <c r="K6" s="723" t="s">
        <v>388</v>
      </c>
      <c r="L6" s="724"/>
      <c r="M6" s="726" t="s">
        <v>109</v>
      </c>
      <c r="N6" s="727"/>
      <c r="O6" s="726" t="s">
        <v>110</v>
      </c>
      <c r="P6" s="727"/>
      <c r="Q6" s="730" t="s">
        <v>389</v>
      </c>
      <c r="R6" s="732" t="s">
        <v>2</v>
      </c>
      <c r="S6" s="706" t="s">
        <v>0</v>
      </c>
    </row>
    <row r="7" spans="2:19" ht="15" customHeight="1" x14ac:dyDescent="0.2">
      <c r="B7" s="708" t="s">
        <v>397</v>
      </c>
      <c r="C7" s="709"/>
      <c r="D7" s="712">
        <v>1</v>
      </c>
      <c r="E7" s="712">
        <v>2</v>
      </c>
      <c r="F7" s="712">
        <v>3</v>
      </c>
      <c r="G7" s="714" t="s">
        <v>398</v>
      </c>
      <c r="H7" s="716" t="s">
        <v>99</v>
      </c>
      <c r="I7" s="709"/>
      <c r="K7" s="725"/>
      <c r="L7" s="705"/>
      <c r="M7" s="728"/>
      <c r="N7" s="729"/>
      <c r="O7" s="728"/>
      <c r="P7" s="729"/>
      <c r="Q7" s="731"/>
      <c r="R7" s="733"/>
      <c r="S7" s="707"/>
    </row>
    <row r="8" spans="2:19" ht="15.75" customHeight="1" thickBot="1" x14ac:dyDescent="0.25">
      <c r="B8" s="710"/>
      <c r="C8" s="711"/>
      <c r="D8" s="713"/>
      <c r="E8" s="713"/>
      <c r="F8" s="713"/>
      <c r="G8" s="715"/>
      <c r="H8" s="717"/>
      <c r="I8" s="711"/>
      <c r="K8" s="665" t="s">
        <v>390</v>
      </c>
      <c r="L8" s="666"/>
      <c r="M8" s="668" t="s">
        <v>391</v>
      </c>
      <c r="N8" s="668"/>
      <c r="O8" s="718" t="s">
        <v>392</v>
      </c>
      <c r="P8" s="719"/>
      <c r="Q8" s="138">
        <v>42309</v>
      </c>
      <c r="R8" s="139">
        <v>2</v>
      </c>
      <c r="S8" s="166" t="s">
        <v>394</v>
      </c>
    </row>
    <row r="9" spans="2:19" ht="15.75" customHeight="1" thickBot="1" x14ac:dyDescent="0.3">
      <c r="B9" s="177">
        <v>3</v>
      </c>
      <c r="C9" s="178">
        <v>500</v>
      </c>
      <c r="D9" s="178">
        <v>3</v>
      </c>
      <c r="E9" s="178">
        <v>50</v>
      </c>
      <c r="F9" s="178"/>
      <c r="G9" s="178"/>
      <c r="H9" s="658"/>
      <c r="I9" s="659"/>
      <c r="K9" s="660" t="s">
        <v>396</v>
      </c>
      <c r="L9" s="661"/>
      <c r="M9" s="661"/>
      <c r="N9" s="661"/>
      <c r="O9" s="661"/>
      <c r="P9" s="661"/>
      <c r="Q9" s="661"/>
      <c r="R9" s="661"/>
      <c r="S9" s="662"/>
    </row>
    <row r="10" spans="2:19" ht="20.25" customHeight="1" x14ac:dyDescent="0.2">
      <c r="B10" s="650" t="s">
        <v>399</v>
      </c>
      <c r="C10" s="179">
        <v>1</v>
      </c>
      <c r="D10" s="54">
        <v>227</v>
      </c>
      <c r="E10" s="54">
        <v>164</v>
      </c>
      <c r="F10" s="54">
        <v>11</v>
      </c>
      <c r="G10" s="180">
        <f t="shared" ref="G10:G40" si="0">+D10+E10+F10</f>
        <v>402</v>
      </c>
      <c r="H10" s="654"/>
      <c r="I10" s="655"/>
      <c r="K10" s="663" t="s">
        <v>397</v>
      </c>
      <c r="L10" s="664"/>
      <c r="M10" s="667">
        <v>1</v>
      </c>
      <c r="N10" s="667">
        <v>2</v>
      </c>
      <c r="O10" s="669">
        <v>3</v>
      </c>
      <c r="P10" s="669">
        <v>4</v>
      </c>
      <c r="Q10" s="667" t="s">
        <v>398</v>
      </c>
      <c r="R10" s="671" t="s">
        <v>99</v>
      </c>
      <c r="S10" s="672"/>
    </row>
    <row r="11" spans="2:19" ht="16.5" customHeight="1" thickBot="1" x14ac:dyDescent="0.25">
      <c r="B11" s="651"/>
      <c r="C11" s="181" t="s">
        <v>403</v>
      </c>
      <c r="D11" s="56">
        <f>+D10*0.4</f>
        <v>90.800000000000011</v>
      </c>
      <c r="E11" s="56">
        <f t="shared" ref="E11" si="1">+E10*0.4</f>
        <v>65.600000000000009</v>
      </c>
      <c r="F11" s="56">
        <v>4</v>
      </c>
      <c r="G11" s="56">
        <f t="shared" si="0"/>
        <v>160.40000000000003</v>
      </c>
      <c r="H11" s="643"/>
      <c r="I11" s="644"/>
      <c r="K11" s="665"/>
      <c r="L11" s="666"/>
      <c r="M11" s="668"/>
      <c r="N11" s="668"/>
      <c r="O11" s="670"/>
      <c r="P11" s="670"/>
      <c r="Q11" s="668"/>
      <c r="R11" s="673"/>
      <c r="S11" s="662"/>
    </row>
    <row r="12" spans="2:19" ht="25.5" customHeight="1" thickBot="1" x14ac:dyDescent="0.25">
      <c r="B12" s="652"/>
      <c r="C12" s="182">
        <v>0.6</v>
      </c>
      <c r="D12" s="57">
        <f>+D10*0.6</f>
        <v>136.19999999999999</v>
      </c>
      <c r="E12" s="57">
        <f t="shared" ref="E12" si="2">+E10*0.6</f>
        <v>98.399999999999991</v>
      </c>
      <c r="F12" s="57">
        <v>7</v>
      </c>
      <c r="G12" s="57">
        <f t="shared" si="0"/>
        <v>241.59999999999997</v>
      </c>
      <c r="H12" s="645"/>
      <c r="I12" s="646"/>
      <c r="K12" s="674" t="s">
        <v>399</v>
      </c>
      <c r="L12" s="140">
        <v>1</v>
      </c>
      <c r="M12" s="55">
        <v>227</v>
      </c>
      <c r="N12" s="55">
        <v>164</v>
      </c>
      <c r="O12" s="55">
        <v>11</v>
      </c>
      <c r="P12" s="55">
        <v>0</v>
      </c>
      <c r="Q12" s="141">
        <f>SUM(M12:P12)</f>
        <v>402</v>
      </c>
      <c r="R12" s="676"/>
      <c r="S12" s="677"/>
    </row>
    <row r="13" spans="2:19" x14ac:dyDescent="0.2">
      <c r="B13" s="650" t="s">
        <v>400</v>
      </c>
      <c r="C13" s="179" t="s">
        <v>398</v>
      </c>
      <c r="D13" s="54">
        <v>227</v>
      </c>
      <c r="E13" s="54">
        <v>164</v>
      </c>
      <c r="F13" s="54">
        <v>11</v>
      </c>
      <c r="G13" s="183">
        <f t="shared" si="0"/>
        <v>402</v>
      </c>
      <c r="H13" s="654"/>
      <c r="I13" s="655"/>
      <c r="K13" s="675"/>
      <c r="L13" s="142">
        <v>0.4</v>
      </c>
      <c r="M13" s="56">
        <f>M12*0.4</f>
        <v>90.800000000000011</v>
      </c>
      <c r="N13" s="56">
        <f>N12*0.4</f>
        <v>65.600000000000009</v>
      </c>
      <c r="O13" s="56">
        <v>5</v>
      </c>
      <c r="P13" s="56">
        <f>P12*0.4</f>
        <v>0</v>
      </c>
      <c r="Q13" s="143">
        <f>SUM(M13:P13)</f>
        <v>161.40000000000003</v>
      </c>
      <c r="R13" s="643"/>
      <c r="S13" s="644"/>
    </row>
    <row r="14" spans="2:19" x14ac:dyDescent="0.2">
      <c r="B14" s="651"/>
      <c r="C14" s="181" t="s">
        <v>403</v>
      </c>
      <c r="D14" s="56">
        <v>89</v>
      </c>
      <c r="E14" s="56">
        <v>62</v>
      </c>
      <c r="F14" s="56">
        <v>4</v>
      </c>
      <c r="G14" s="56">
        <f t="shared" si="0"/>
        <v>155</v>
      </c>
      <c r="H14" s="643"/>
      <c r="I14" s="644"/>
      <c r="K14" s="675"/>
      <c r="L14" s="144">
        <v>0.6</v>
      </c>
      <c r="M14" s="56">
        <f>M12</f>
        <v>227</v>
      </c>
      <c r="N14" s="56">
        <f>N12*0.6</f>
        <v>98.399999999999991</v>
      </c>
      <c r="O14" s="56">
        <v>6</v>
      </c>
      <c r="P14" s="56">
        <f>P12*0.6</f>
        <v>0</v>
      </c>
      <c r="Q14" s="143">
        <f>SUM(M14:P14)</f>
        <v>331.4</v>
      </c>
      <c r="R14" s="643"/>
      <c r="S14" s="644"/>
    </row>
    <row r="15" spans="2:19" ht="12.75" customHeight="1" thickBot="1" x14ac:dyDescent="0.25">
      <c r="B15" s="652"/>
      <c r="C15" s="182">
        <v>0.6</v>
      </c>
      <c r="D15" s="58">
        <v>134</v>
      </c>
      <c r="E15" s="58">
        <v>94</v>
      </c>
      <c r="F15" s="58">
        <v>6</v>
      </c>
      <c r="G15" s="58">
        <f t="shared" si="0"/>
        <v>234</v>
      </c>
      <c r="H15" s="645"/>
      <c r="I15" s="646"/>
      <c r="K15" s="637" t="s">
        <v>400</v>
      </c>
      <c r="L15" s="140" t="s">
        <v>398</v>
      </c>
      <c r="M15" s="55">
        <f>M12</f>
        <v>227</v>
      </c>
      <c r="N15" s="55">
        <f>N12</f>
        <v>164</v>
      </c>
      <c r="O15" s="55">
        <f>O12</f>
        <v>11</v>
      </c>
      <c r="P15" s="55">
        <f>P12</f>
        <v>0</v>
      </c>
      <c r="Q15" s="141">
        <f t="shared" ref="Q15:Q28" si="3">SUM(M15:P15)</f>
        <v>402</v>
      </c>
      <c r="R15" s="643"/>
      <c r="S15" s="644"/>
    </row>
    <row r="16" spans="2:19" ht="15" customHeight="1" x14ac:dyDescent="0.2">
      <c r="B16" s="650" t="s">
        <v>401</v>
      </c>
      <c r="C16" s="179" t="s">
        <v>398</v>
      </c>
      <c r="D16" s="54">
        <v>227</v>
      </c>
      <c r="E16" s="54">
        <v>164</v>
      </c>
      <c r="F16" s="54">
        <v>11</v>
      </c>
      <c r="G16" s="180">
        <f t="shared" si="0"/>
        <v>402</v>
      </c>
      <c r="H16" s="654"/>
      <c r="I16" s="655"/>
      <c r="K16" s="638"/>
      <c r="L16" s="142">
        <v>0.4</v>
      </c>
      <c r="M16" s="56">
        <v>15</v>
      </c>
      <c r="N16" s="56">
        <v>0</v>
      </c>
      <c r="O16" s="56">
        <v>0</v>
      </c>
      <c r="P16" s="56">
        <v>0</v>
      </c>
      <c r="Q16" s="56">
        <f t="shared" si="3"/>
        <v>15</v>
      </c>
      <c r="R16" s="643"/>
      <c r="S16" s="644"/>
    </row>
    <row r="17" spans="2:19" ht="15.75" customHeight="1" x14ac:dyDescent="0.2">
      <c r="B17" s="651"/>
      <c r="C17" s="181" t="s">
        <v>403</v>
      </c>
      <c r="D17" s="56">
        <v>90</v>
      </c>
      <c r="E17" s="56">
        <v>65</v>
      </c>
      <c r="F17" s="56">
        <v>4</v>
      </c>
      <c r="G17" s="56">
        <f t="shared" si="0"/>
        <v>159</v>
      </c>
      <c r="H17" s="643"/>
      <c r="I17" s="644"/>
      <c r="K17" s="639"/>
      <c r="L17" s="144">
        <v>0.6</v>
      </c>
      <c r="M17" s="56">
        <v>0</v>
      </c>
      <c r="N17" s="56">
        <v>0</v>
      </c>
      <c r="O17" s="56">
        <v>0</v>
      </c>
      <c r="P17" s="56">
        <v>0</v>
      </c>
      <c r="Q17" s="56">
        <f t="shared" si="3"/>
        <v>0</v>
      </c>
      <c r="R17" s="643"/>
      <c r="S17" s="644"/>
    </row>
    <row r="18" spans="2:19" ht="23.25" customHeight="1" thickBot="1" x14ac:dyDescent="0.25">
      <c r="B18" s="652"/>
      <c r="C18" s="182">
        <v>0.6</v>
      </c>
      <c r="D18" s="56">
        <v>136</v>
      </c>
      <c r="E18" s="56">
        <v>98</v>
      </c>
      <c r="F18" s="56">
        <v>7</v>
      </c>
      <c r="G18" s="56">
        <f t="shared" si="0"/>
        <v>241</v>
      </c>
      <c r="H18" s="643"/>
      <c r="I18" s="644"/>
      <c r="K18" s="637" t="s">
        <v>402</v>
      </c>
      <c r="L18" s="140" t="s">
        <v>398</v>
      </c>
      <c r="M18" s="55">
        <f>M12</f>
        <v>227</v>
      </c>
      <c r="N18" s="55">
        <f>N12</f>
        <v>164</v>
      </c>
      <c r="O18" s="55">
        <f>O12</f>
        <v>11</v>
      </c>
      <c r="P18" s="55">
        <f>P12</f>
        <v>0</v>
      </c>
      <c r="Q18" s="141">
        <f t="shared" si="3"/>
        <v>402</v>
      </c>
      <c r="R18" s="643"/>
      <c r="S18" s="644"/>
    </row>
    <row r="19" spans="2:19" ht="13.5" customHeight="1" x14ac:dyDescent="0.2">
      <c r="B19" s="650" t="s">
        <v>404</v>
      </c>
      <c r="C19" s="179" t="s">
        <v>398</v>
      </c>
      <c r="D19" s="54">
        <v>227</v>
      </c>
      <c r="E19" s="54">
        <v>164</v>
      </c>
      <c r="F19" s="54">
        <v>11</v>
      </c>
      <c r="G19" s="183">
        <f t="shared" si="0"/>
        <v>402</v>
      </c>
      <c r="H19" s="643"/>
      <c r="I19" s="644"/>
      <c r="K19" s="638"/>
      <c r="L19" s="142" t="s">
        <v>403</v>
      </c>
      <c r="M19" s="56">
        <v>91</v>
      </c>
      <c r="N19" s="56">
        <v>18</v>
      </c>
      <c r="O19" s="56">
        <v>5</v>
      </c>
      <c r="P19" s="56">
        <v>0</v>
      </c>
      <c r="Q19" s="56">
        <f t="shared" si="3"/>
        <v>114</v>
      </c>
      <c r="R19" s="643"/>
      <c r="S19" s="644"/>
    </row>
    <row r="20" spans="2:19" ht="15" customHeight="1" x14ac:dyDescent="0.2">
      <c r="B20" s="651"/>
      <c r="C20" s="181" t="s">
        <v>403</v>
      </c>
      <c r="D20" s="56">
        <v>0</v>
      </c>
      <c r="E20" s="56">
        <v>0</v>
      </c>
      <c r="F20" s="56">
        <v>0</v>
      </c>
      <c r="G20" s="56">
        <f t="shared" si="0"/>
        <v>0</v>
      </c>
      <c r="H20" s="643"/>
      <c r="I20" s="644"/>
      <c r="K20" s="639"/>
      <c r="L20" s="144">
        <v>0.6</v>
      </c>
      <c r="M20" s="56">
        <v>38</v>
      </c>
      <c r="N20" s="56">
        <v>0</v>
      </c>
      <c r="O20" s="56">
        <v>6</v>
      </c>
      <c r="P20" s="56">
        <v>0</v>
      </c>
      <c r="Q20" s="56">
        <f t="shared" si="3"/>
        <v>44</v>
      </c>
      <c r="R20" s="643"/>
      <c r="S20" s="644"/>
    </row>
    <row r="21" spans="2:19" ht="17.25" customHeight="1" thickBot="1" x14ac:dyDescent="0.25">
      <c r="B21" s="652"/>
      <c r="C21" s="182">
        <v>0.6</v>
      </c>
      <c r="D21" s="56">
        <v>1</v>
      </c>
      <c r="E21" s="56">
        <v>1</v>
      </c>
      <c r="F21" s="56">
        <v>0</v>
      </c>
      <c r="G21" s="56">
        <f t="shared" si="0"/>
        <v>2</v>
      </c>
      <c r="H21" s="643"/>
      <c r="I21" s="644"/>
      <c r="K21" s="637" t="s">
        <v>404</v>
      </c>
      <c r="L21" s="140" t="s">
        <v>398</v>
      </c>
      <c r="M21" s="55">
        <f>M12</f>
        <v>227</v>
      </c>
      <c r="N21" s="55">
        <f>N12</f>
        <v>164</v>
      </c>
      <c r="O21" s="55">
        <f>O12</f>
        <v>11</v>
      </c>
      <c r="P21" s="55">
        <f>P12</f>
        <v>0</v>
      </c>
      <c r="Q21" s="141">
        <f t="shared" si="3"/>
        <v>402</v>
      </c>
      <c r="R21" s="643"/>
      <c r="S21" s="644"/>
    </row>
    <row r="22" spans="2:19" ht="15.75" customHeight="1" x14ac:dyDescent="0.2">
      <c r="B22" s="650" t="s">
        <v>1027</v>
      </c>
      <c r="C22" s="179" t="s">
        <v>398</v>
      </c>
      <c r="D22" s="54">
        <v>227</v>
      </c>
      <c r="E22" s="54">
        <v>164</v>
      </c>
      <c r="F22" s="54">
        <v>11</v>
      </c>
      <c r="G22" s="180">
        <f t="shared" si="0"/>
        <v>402</v>
      </c>
      <c r="H22" s="643"/>
      <c r="I22" s="644"/>
      <c r="K22" s="638"/>
      <c r="L22" s="142" t="s">
        <v>403</v>
      </c>
      <c r="M22" s="56">
        <v>0</v>
      </c>
      <c r="N22" s="56">
        <f t="shared" ref="N22:P23" si="4">N13-N19</f>
        <v>47.600000000000009</v>
      </c>
      <c r="O22" s="145">
        <f t="shared" si="4"/>
        <v>0</v>
      </c>
      <c r="P22" s="56">
        <f t="shared" si="4"/>
        <v>0</v>
      </c>
      <c r="Q22" s="56">
        <f t="shared" si="3"/>
        <v>47.600000000000009</v>
      </c>
      <c r="R22" s="643"/>
      <c r="S22" s="644"/>
    </row>
    <row r="23" spans="2:19" x14ac:dyDescent="0.2">
      <c r="B23" s="651"/>
      <c r="C23" s="181" t="s">
        <v>403</v>
      </c>
      <c r="D23" s="56">
        <v>89</v>
      </c>
      <c r="E23" s="56">
        <v>65</v>
      </c>
      <c r="F23" s="56">
        <v>4</v>
      </c>
      <c r="G23" s="56">
        <f t="shared" si="0"/>
        <v>158</v>
      </c>
      <c r="H23" s="643"/>
      <c r="I23" s="644"/>
      <c r="K23" s="639"/>
      <c r="L23" s="144">
        <v>0.6</v>
      </c>
      <c r="M23" s="56">
        <f>M41</f>
        <v>98</v>
      </c>
      <c r="N23" s="56">
        <f t="shared" si="4"/>
        <v>98.399999999999991</v>
      </c>
      <c r="O23" s="56">
        <f t="shared" si="4"/>
        <v>0</v>
      </c>
      <c r="P23" s="56">
        <f t="shared" si="4"/>
        <v>0</v>
      </c>
      <c r="Q23" s="56">
        <f t="shared" si="3"/>
        <v>196.39999999999998</v>
      </c>
      <c r="R23" s="643"/>
      <c r="S23" s="644"/>
    </row>
    <row r="24" spans="2:19" ht="15" customHeight="1" thickBot="1" x14ac:dyDescent="0.25">
      <c r="B24" s="652"/>
      <c r="C24" s="182">
        <v>0.6</v>
      </c>
      <c r="D24" s="56">
        <v>134</v>
      </c>
      <c r="E24" s="56">
        <v>97</v>
      </c>
      <c r="F24" s="56">
        <v>7</v>
      </c>
      <c r="G24" s="56">
        <f t="shared" si="0"/>
        <v>238</v>
      </c>
      <c r="H24" s="643"/>
      <c r="I24" s="644"/>
      <c r="K24" s="637" t="s">
        <v>405</v>
      </c>
      <c r="L24" s="140" t="s">
        <v>398</v>
      </c>
      <c r="M24" s="55">
        <f>M12+5</f>
        <v>232</v>
      </c>
      <c r="N24" s="55">
        <f>N12</f>
        <v>164</v>
      </c>
      <c r="O24" s="55">
        <f>O12</f>
        <v>11</v>
      </c>
      <c r="P24" s="55">
        <f>P12</f>
        <v>0</v>
      </c>
      <c r="Q24" s="141">
        <f t="shared" si="3"/>
        <v>407</v>
      </c>
      <c r="R24" s="643"/>
      <c r="S24" s="644"/>
    </row>
    <row r="25" spans="2:19" ht="15" customHeight="1" x14ac:dyDescent="0.2">
      <c r="B25" s="650" t="s">
        <v>406</v>
      </c>
      <c r="C25" s="179" t="s">
        <v>398</v>
      </c>
      <c r="D25" s="54">
        <v>227</v>
      </c>
      <c r="E25" s="54">
        <v>164</v>
      </c>
      <c r="F25" s="54">
        <v>11</v>
      </c>
      <c r="G25" s="180">
        <f t="shared" si="0"/>
        <v>402</v>
      </c>
      <c r="H25" s="643"/>
      <c r="I25" s="644"/>
      <c r="K25" s="638"/>
      <c r="L25" s="142" t="s">
        <v>403</v>
      </c>
      <c r="M25" s="56">
        <v>91</v>
      </c>
      <c r="N25" s="56">
        <v>18</v>
      </c>
      <c r="O25" s="56">
        <v>5</v>
      </c>
      <c r="P25" s="56">
        <v>0</v>
      </c>
      <c r="Q25" s="56">
        <f t="shared" si="3"/>
        <v>114</v>
      </c>
      <c r="R25" s="643"/>
      <c r="S25" s="644"/>
    </row>
    <row r="26" spans="2:19" x14ac:dyDescent="0.2">
      <c r="B26" s="651"/>
      <c r="C26" s="181" t="s">
        <v>403</v>
      </c>
      <c r="D26" s="56">
        <v>1</v>
      </c>
      <c r="E26" s="56">
        <v>0</v>
      </c>
      <c r="F26" s="56">
        <v>0</v>
      </c>
      <c r="G26" s="56">
        <f t="shared" si="0"/>
        <v>1</v>
      </c>
      <c r="H26" s="643"/>
      <c r="I26" s="644"/>
      <c r="K26" s="639"/>
      <c r="L26" s="144">
        <v>0.6</v>
      </c>
      <c r="M26" s="56">
        <v>43</v>
      </c>
      <c r="N26" s="56">
        <v>4</v>
      </c>
      <c r="O26" s="56">
        <v>6</v>
      </c>
      <c r="P26" s="56">
        <v>0</v>
      </c>
      <c r="Q26" s="56">
        <f t="shared" si="3"/>
        <v>53</v>
      </c>
      <c r="R26" s="643"/>
      <c r="S26" s="644"/>
    </row>
    <row r="27" spans="2:19" ht="18" customHeight="1" thickBot="1" x14ac:dyDescent="0.25">
      <c r="B27" s="652"/>
      <c r="C27" s="182">
        <v>0.6</v>
      </c>
      <c r="D27" s="56">
        <v>2</v>
      </c>
      <c r="E27" s="56">
        <v>1</v>
      </c>
      <c r="F27" s="56">
        <v>0</v>
      </c>
      <c r="G27" s="56">
        <f t="shared" si="0"/>
        <v>3</v>
      </c>
      <c r="H27" s="643"/>
      <c r="I27" s="644"/>
      <c r="K27" s="637" t="s">
        <v>407</v>
      </c>
      <c r="L27" s="140" t="s">
        <v>398</v>
      </c>
      <c r="M27" s="55">
        <f>M21</f>
        <v>227</v>
      </c>
      <c r="N27" s="55">
        <f>N21+4</f>
        <v>168</v>
      </c>
      <c r="O27" s="55">
        <f>O21</f>
        <v>11</v>
      </c>
      <c r="P27" s="55">
        <f>P21</f>
        <v>0</v>
      </c>
      <c r="Q27" s="141">
        <f t="shared" si="3"/>
        <v>406</v>
      </c>
      <c r="R27" s="643"/>
      <c r="S27" s="644"/>
    </row>
    <row r="28" spans="2:19" ht="15" customHeight="1" x14ac:dyDescent="0.2">
      <c r="B28" s="650" t="s">
        <v>1028</v>
      </c>
      <c r="C28" s="179" t="s">
        <v>398</v>
      </c>
      <c r="D28" s="54">
        <v>227</v>
      </c>
      <c r="E28" s="54">
        <v>164</v>
      </c>
      <c r="F28" s="54">
        <v>11</v>
      </c>
      <c r="G28" s="180">
        <f t="shared" si="0"/>
        <v>402</v>
      </c>
      <c r="H28" s="643"/>
      <c r="I28" s="644"/>
      <c r="K28" s="638"/>
      <c r="L28" s="142" t="s">
        <v>403</v>
      </c>
      <c r="M28" s="56">
        <v>91</v>
      </c>
      <c r="N28" s="56">
        <v>18</v>
      </c>
      <c r="O28" s="56">
        <v>5</v>
      </c>
      <c r="P28" s="56">
        <v>0</v>
      </c>
      <c r="Q28" s="56">
        <f t="shared" si="3"/>
        <v>114</v>
      </c>
      <c r="R28" s="643"/>
      <c r="S28" s="644"/>
    </row>
    <row r="29" spans="2:19" x14ac:dyDescent="0.2">
      <c r="B29" s="651"/>
      <c r="C29" s="181" t="s">
        <v>403</v>
      </c>
      <c r="D29" s="56">
        <v>4</v>
      </c>
      <c r="E29" s="56">
        <v>2</v>
      </c>
      <c r="F29" s="56">
        <v>0</v>
      </c>
      <c r="G29" s="56">
        <f t="shared" si="0"/>
        <v>6</v>
      </c>
      <c r="H29" s="643" t="s">
        <v>409</v>
      </c>
      <c r="I29" s="644"/>
      <c r="K29" s="639"/>
      <c r="L29" s="144">
        <v>0.6</v>
      </c>
      <c r="M29" s="56">
        <v>43</v>
      </c>
      <c r="N29" s="56">
        <v>4</v>
      </c>
      <c r="O29" s="56">
        <v>6</v>
      </c>
      <c r="P29" s="56">
        <v>0</v>
      </c>
      <c r="Q29" s="56">
        <f>SUM(M29:P29)</f>
        <v>53</v>
      </c>
      <c r="R29" s="643"/>
      <c r="S29" s="644"/>
    </row>
    <row r="30" spans="2:19" ht="15" customHeight="1" thickBot="1" x14ac:dyDescent="0.25">
      <c r="B30" s="652"/>
      <c r="C30" s="182" t="s">
        <v>875</v>
      </c>
      <c r="D30" s="57">
        <v>5</v>
      </c>
      <c r="E30" s="57">
        <v>4</v>
      </c>
      <c r="F30" s="57">
        <v>0</v>
      </c>
      <c r="G30" s="57">
        <f t="shared" si="0"/>
        <v>9</v>
      </c>
      <c r="H30" s="645"/>
      <c r="I30" s="646"/>
      <c r="K30" s="637" t="s">
        <v>408</v>
      </c>
      <c r="L30" s="140" t="s">
        <v>398</v>
      </c>
      <c r="M30" s="55">
        <f>M24</f>
        <v>232</v>
      </c>
      <c r="N30" s="55">
        <f>N24</f>
        <v>164</v>
      </c>
      <c r="O30" s="55">
        <f>O24</f>
        <v>11</v>
      </c>
      <c r="P30" s="55">
        <f>P24</f>
        <v>0</v>
      </c>
      <c r="Q30" s="141">
        <f t="shared" ref="Q30:Q50" si="5">SUM(M30:P30)</f>
        <v>407</v>
      </c>
      <c r="R30" s="643"/>
      <c r="S30" s="644"/>
    </row>
    <row r="31" spans="2:19" ht="15" customHeight="1" x14ac:dyDescent="0.2">
      <c r="B31" s="650" t="s">
        <v>410</v>
      </c>
      <c r="C31" s="179" t="s">
        <v>398</v>
      </c>
      <c r="D31" s="54">
        <v>227</v>
      </c>
      <c r="E31" s="54">
        <v>164</v>
      </c>
      <c r="F31" s="54">
        <v>11</v>
      </c>
      <c r="G31" s="180">
        <f t="shared" si="0"/>
        <v>402</v>
      </c>
      <c r="H31" s="654"/>
      <c r="I31" s="655"/>
      <c r="K31" s="638"/>
      <c r="L31" s="142" t="s">
        <v>403</v>
      </c>
      <c r="M31" s="56">
        <v>1</v>
      </c>
      <c r="N31" s="56">
        <f>N25-N28</f>
        <v>0</v>
      </c>
      <c r="O31" s="56">
        <f>O25-O28</f>
        <v>0</v>
      </c>
      <c r="P31" s="56">
        <v>0</v>
      </c>
      <c r="Q31" s="56">
        <f t="shared" si="5"/>
        <v>1</v>
      </c>
      <c r="R31" s="640"/>
      <c r="S31" s="641"/>
    </row>
    <row r="32" spans="2:19" x14ac:dyDescent="0.2">
      <c r="B32" s="651"/>
      <c r="C32" s="181" t="s">
        <v>403</v>
      </c>
      <c r="D32" s="56">
        <v>89</v>
      </c>
      <c r="E32" s="56">
        <v>64</v>
      </c>
      <c r="F32" s="56">
        <v>4</v>
      </c>
      <c r="G32" s="56">
        <f t="shared" si="0"/>
        <v>157</v>
      </c>
      <c r="H32" s="643"/>
      <c r="I32" s="644"/>
      <c r="K32" s="639"/>
      <c r="L32" s="144">
        <v>0.6</v>
      </c>
      <c r="M32" s="56">
        <f>M26-M29</f>
        <v>0</v>
      </c>
      <c r="N32" s="56">
        <f>N26-N29</f>
        <v>0</v>
      </c>
      <c r="O32" s="56">
        <f>O26-O29</f>
        <v>0</v>
      </c>
      <c r="P32" s="56">
        <v>0</v>
      </c>
      <c r="Q32" s="56">
        <f t="shared" si="5"/>
        <v>0</v>
      </c>
      <c r="R32" s="643"/>
      <c r="S32" s="644"/>
    </row>
    <row r="33" spans="2:19" ht="15.75" customHeight="1" thickBot="1" x14ac:dyDescent="0.25">
      <c r="B33" s="652"/>
      <c r="C33" s="182">
        <v>0.6</v>
      </c>
      <c r="D33" s="56">
        <v>134</v>
      </c>
      <c r="E33" s="56">
        <v>95</v>
      </c>
      <c r="F33" s="56">
        <v>7</v>
      </c>
      <c r="G33" s="56">
        <f t="shared" si="0"/>
        <v>236</v>
      </c>
      <c r="H33" s="643"/>
      <c r="I33" s="644"/>
      <c r="K33" s="637" t="s">
        <v>411</v>
      </c>
      <c r="L33" s="140" t="s">
        <v>398</v>
      </c>
      <c r="M33" s="55">
        <f>M12</f>
        <v>227</v>
      </c>
      <c r="N33" s="55">
        <f>N12</f>
        <v>164</v>
      </c>
      <c r="O33" s="55">
        <f>O12</f>
        <v>11</v>
      </c>
      <c r="P33" s="55">
        <f>P12</f>
        <v>0</v>
      </c>
      <c r="Q33" s="141">
        <f t="shared" si="5"/>
        <v>402</v>
      </c>
      <c r="R33" s="656"/>
      <c r="S33" s="657"/>
    </row>
    <row r="34" spans="2:19" ht="15" customHeight="1" x14ac:dyDescent="0.2">
      <c r="B34" s="650" t="s">
        <v>1029</v>
      </c>
      <c r="C34" s="179" t="s">
        <v>398</v>
      </c>
      <c r="D34" s="54">
        <v>227</v>
      </c>
      <c r="E34" s="54">
        <v>164</v>
      </c>
      <c r="F34" s="54">
        <v>11</v>
      </c>
      <c r="G34" s="180">
        <f t="shared" si="0"/>
        <v>402</v>
      </c>
      <c r="H34" s="643"/>
      <c r="I34" s="644"/>
      <c r="K34" s="638"/>
      <c r="L34" s="142" t="s">
        <v>403</v>
      </c>
      <c r="M34" s="56">
        <v>1</v>
      </c>
      <c r="N34" s="56">
        <v>0</v>
      </c>
      <c r="O34" s="56">
        <f>O19-O28</f>
        <v>0</v>
      </c>
      <c r="P34" s="56">
        <v>0</v>
      </c>
      <c r="Q34" s="56">
        <f t="shared" si="5"/>
        <v>1</v>
      </c>
      <c r="R34" s="643"/>
      <c r="S34" s="644"/>
    </row>
    <row r="35" spans="2:19" x14ac:dyDescent="0.2">
      <c r="B35" s="651"/>
      <c r="C35" s="181" t="s">
        <v>403</v>
      </c>
      <c r="D35" s="56">
        <v>88</v>
      </c>
      <c r="E35" s="56">
        <v>61</v>
      </c>
      <c r="F35" s="56">
        <v>4</v>
      </c>
      <c r="G35" s="56">
        <f t="shared" si="0"/>
        <v>153</v>
      </c>
      <c r="H35" s="643"/>
      <c r="I35" s="644"/>
      <c r="K35" s="639"/>
      <c r="L35" s="144">
        <v>0.6</v>
      </c>
      <c r="M35" s="56">
        <v>0</v>
      </c>
      <c r="N35" s="56">
        <v>0</v>
      </c>
      <c r="O35" s="56">
        <f>O20-O29</f>
        <v>0</v>
      </c>
      <c r="P35" s="56">
        <v>0</v>
      </c>
      <c r="Q35" s="56">
        <f>SUM(M35:P35)</f>
        <v>0</v>
      </c>
      <c r="R35" s="643"/>
      <c r="S35" s="644"/>
    </row>
    <row r="36" spans="2:19" ht="17.25" customHeight="1" thickBot="1" x14ac:dyDescent="0.25">
      <c r="B36" s="652"/>
      <c r="C36" s="182">
        <v>0.6</v>
      </c>
      <c r="D36" s="56">
        <v>132</v>
      </c>
      <c r="E36" s="56">
        <v>92</v>
      </c>
      <c r="F36" s="56">
        <v>6</v>
      </c>
      <c r="G36" s="56">
        <f t="shared" si="0"/>
        <v>230</v>
      </c>
      <c r="H36" s="643"/>
      <c r="I36" s="644"/>
      <c r="K36" s="637" t="s">
        <v>412</v>
      </c>
      <c r="L36" s="140" t="s">
        <v>398</v>
      </c>
      <c r="M36" s="55">
        <f>M37+M38</f>
        <v>220</v>
      </c>
      <c r="N36" s="55">
        <f>N37+N38</f>
        <v>127</v>
      </c>
      <c r="O36" s="55">
        <f>O37+O38</f>
        <v>4</v>
      </c>
      <c r="P36" s="55">
        <v>0</v>
      </c>
      <c r="Q36" s="141">
        <f t="shared" si="5"/>
        <v>351</v>
      </c>
      <c r="R36" s="640" t="s">
        <v>430</v>
      </c>
      <c r="S36" s="641"/>
    </row>
    <row r="37" spans="2:19" ht="13.5" customHeight="1" x14ac:dyDescent="0.2">
      <c r="B37" s="650" t="s">
        <v>413</v>
      </c>
      <c r="C37" s="179" t="s">
        <v>398</v>
      </c>
      <c r="D37" s="54">
        <v>227</v>
      </c>
      <c r="E37" s="54">
        <v>164</v>
      </c>
      <c r="F37" s="54">
        <v>11</v>
      </c>
      <c r="G37" s="180">
        <f t="shared" si="0"/>
        <v>402</v>
      </c>
      <c r="H37" s="643"/>
      <c r="I37" s="644"/>
      <c r="K37" s="638"/>
      <c r="L37" s="142" t="s">
        <v>403</v>
      </c>
      <c r="M37" s="56">
        <v>88</v>
      </c>
      <c r="N37" s="56">
        <v>51</v>
      </c>
      <c r="O37" s="56">
        <v>2</v>
      </c>
      <c r="P37" s="56">
        <v>1</v>
      </c>
      <c r="Q37" s="56">
        <f t="shared" si="5"/>
        <v>142</v>
      </c>
      <c r="R37" s="640"/>
      <c r="S37" s="641"/>
    </row>
    <row r="38" spans="2:19" x14ac:dyDescent="0.2">
      <c r="B38" s="651"/>
      <c r="C38" s="181" t="s">
        <v>403</v>
      </c>
      <c r="D38" s="56">
        <v>1</v>
      </c>
      <c r="E38" s="56">
        <v>2</v>
      </c>
      <c r="F38" s="56">
        <v>0</v>
      </c>
      <c r="G38" s="56">
        <f t="shared" si="0"/>
        <v>3</v>
      </c>
      <c r="H38" s="643"/>
      <c r="I38" s="644"/>
      <c r="K38" s="639"/>
      <c r="L38" s="144">
        <v>0.6</v>
      </c>
      <c r="M38" s="56">
        <v>132</v>
      </c>
      <c r="N38" s="56">
        <v>76</v>
      </c>
      <c r="O38" s="56">
        <v>2</v>
      </c>
      <c r="P38" s="56">
        <v>2</v>
      </c>
      <c r="Q38" s="56">
        <f t="shared" si="5"/>
        <v>212</v>
      </c>
      <c r="R38" s="640"/>
      <c r="S38" s="641"/>
    </row>
    <row r="39" spans="2:19" ht="14.25" customHeight="1" thickBot="1" x14ac:dyDescent="0.25">
      <c r="B39" s="652"/>
      <c r="C39" s="182">
        <v>0.6</v>
      </c>
      <c r="D39" s="56">
        <v>2</v>
      </c>
      <c r="E39" s="56">
        <v>4</v>
      </c>
      <c r="F39" s="56">
        <v>1</v>
      </c>
      <c r="G39" s="56">
        <f t="shared" si="0"/>
        <v>7</v>
      </c>
      <c r="H39" s="643"/>
      <c r="I39" s="644"/>
      <c r="K39" s="637" t="s">
        <v>414</v>
      </c>
      <c r="L39" s="140" t="s">
        <v>398</v>
      </c>
      <c r="M39" s="55">
        <f>+M40+M41</f>
        <v>164</v>
      </c>
      <c r="N39" s="55">
        <f>N40+N41</f>
        <v>66</v>
      </c>
      <c r="O39" s="55">
        <f>O40+O41</f>
        <v>0.8</v>
      </c>
      <c r="P39" s="55">
        <v>0</v>
      </c>
      <c r="Q39" s="141">
        <f t="shared" si="5"/>
        <v>230.8</v>
      </c>
      <c r="R39" s="640" t="s">
        <v>430</v>
      </c>
      <c r="S39" s="641"/>
    </row>
    <row r="40" spans="2:19" ht="13.5" customHeight="1" x14ac:dyDescent="0.2">
      <c r="B40" s="650" t="s">
        <v>1030</v>
      </c>
      <c r="C40" s="179" t="s">
        <v>398</v>
      </c>
      <c r="D40" s="54">
        <v>227</v>
      </c>
      <c r="E40" s="54">
        <v>164</v>
      </c>
      <c r="F40" s="54">
        <v>11</v>
      </c>
      <c r="G40" s="180">
        <f t="shared" si="0"/>
        <v>402</v>
      </c>
      <c r="H40" s="643"/>
      <c r="I40" s="644"/>
      <c r="K40" s="638"/>
      <c r="L40" s="142" t="s">
        <v>403</v>
      </c>
      <c r="M40" s="56">
        <v>66</v>
      </c>
      <c r="N40" s="56">
        <v>26</v>
      </c>
      <c r="O40" s="56">
        <v>0.4</v>
      </c>
      <c r="P40" s="56">
        <v>0</v>
      </c>
      <c r="Q40" s="56">
        <f t="shared" si="5"/>
        <v>92.4</v>
      </c>
      <c r="R40" s="640"/>
      <c r="S40" s="641"/>
    </row>
    <row r="41" spans="2:19" x14ac:dyDescent="0.2">
      <c r="B41" s="651"/>
      <c r="C41" s="181" t="s">
        <v>403</v>
      </c>
      <c r="D41" s="56">
        <v>2</v>
      </c>
      <c r="E41" s="56">
        <v>2</v>
      </c>
      <c r="F41" s="56">
        <v>0</v>
      </c>
      <c r="G41" s="56">
        <v>0</v>
      </c>
      <c r="H41" s="643" t="s">
        <v>416</v>
      </c>
      <c r="I41" s="644"/>
      <c r="K41" s="639"/>
      <c r="L41" s="146">
        <v>0.6</v>
      </c>
      <c r="M41" s="56">
        <v>98</v>
      </c>
      <c r="N41" s="58">
        <v>40</v>
      </c>
      <c r="O41" s="58">
        <v>0.4</v>
      </c>
      <c r="P41" s="58">
        <v>0</v>
      </c>
      <c r="Q41" s="58">
        <f t="shared" si="5"/>
        <v>138.4</v>
      </c>
      <c r="R41" s="640"/>
      <c r="S41" s="641"/>
    </row>
    <row r="42" spans="2:19" ht="17.25" customHeight="1" thickBot="1" x14ac:dyDescent="0.25">
      <c r="B42" s="653"/>
      <c r="C42" s="184">
        <v>0.6</v>
      </c>
      <c r="D42" s="57">
        <v>4</v>
      </c>
      <c r="E42" s="57">
        <v>3</v>
      </c>
      <c r="F42" s="57">
        <v>0</v>
      </c>
      <c r="G42" s="57">
        <f t="shared" ref="G42" si="6">+D42+E42+F42</f>
        <v>7</v>
      </c>
      <c r="H42" s="645"/>
      <c r="I42" s="646"/>
      <c r="K42" s="637" t="s">
        <v>415</v>
      </c>
      <c r="L42" s="140" t="s">
        <v>398</v>
      </c>
      <c r="M42" s="55">
        <f>+M43+M44</f>
        <v>76</v>
      </c>
      <c r="N42" s="55">
        <f>N43+N44</f>
        <v>47</v>
      </c>
      <c r="O42" s="55">
        <f>O43+O44</f>
        <v>4</v>
      </c>
      <c r="P42" s="55">
        <v>0</v>
      </c>
      <c r="Q42" s="141">
        <f t="shared" si="5"/>
        <v>127</v>
      </c>
      <c r="R42" s="640" t="s">
        <v>430</v>
      </c>
      <c r="S42" s="641"/>
    </row>
    <row r="43" spans="2:19" ht="15" customHeight="1" x14ac:dyDescent="0.2">
      <c r="B43" s="53"/>
      <c r="K43" s="638"/>
      <c r="L43" s="142" t="s">
        <v>403</v>
      </c>
      <c r="M43" s="56">
        <v>30</v>
      </c>
      <c r="N43" s="56">
        <v>19</v>
      </c>
      <c r="O43" s="56">
        <v>2</v>
      </c>
      <c r="P43" s="56">
        <v>0</v>
      </c>
      <c r="Q43" s="56">
        <f t="shared" si="5"/>
        <v>51</v>
      </c>
      <c r="R43" s="640"/>
      <c r="S43" s="641"/>
    </row>
    <row r="44" spans="2:19" ht="15.75" customHeight="1" x14ac:dyDescent="0.2">
      <c r="B44" s="53"/>
      <c r="K44" s="639"/>
      <c r="L44" s="146">
        <v>0.6</v>
      </c>
      <c r="M44" s="58">
        <v>46</v>
      </c>
      <c r="N44" s="58">
        <v>28</v>
      </c>
      <c r="O44" s="58">
        <v>2</v>
      </c>
      <c r="P44" s="58">
        <v>0</v>
      </c>
      <c r="Q44" s="58">
        <f t="shared" si="5"/>
        <v>76</v>
      </c>
      <c r="R44" s="640"/>
      <c r="S44" s="641"/>
    </row>
    <row r="45" spans="2:19" ht="27" customHeight="1" x14ac:dyDescent="0.2">
      <c r="B45" s="647" t="s">
        <v>1031</v>
      </c>
      <c r="C45" s="647"/>
      <c r="D45" s="647"/>
      <c r="E45" s="647"/>
      <c r="F45" s="647"/>
      <c r="G45" s="647"/>
      <c r="H45" s="647"/>
      <c r="I45" s="647"/>
      <c r="K45" s="637" t="s">
        <v>417</v>
      </c>
      <c r="L45" s="140" t="s">
        <v>398</v>
      </c>
      <c r="M45" s="55">
        <f>+M46+M47</f>
        <v>89</v>
      </c>
      <c r="N45" s="55">
        <f>N46+N47</f>
        <v>23</v>
      </c>
      <c r="O45" s="55">
        <f>O46+O47</f>
        <v>3.2</v>
      </c>
      <c r="P45" s="55">
        <v>0</v>
      </c>
      <c r="Q45" s="141">
        <f t="shared" si="5"/>
        <v>115.2</v>
      </c>
      <c r="R45" s="640" t="s">
        <v>430</v>
      </c>
      <c r="S45" s="641"/>
    </row>
    <row r="46" spans="2:19" x14ac:dyDescent="0.2">
      <c r="B46" s="53"/>
      <c r="K46" s="638"/>
      <c r="L46" s="142" t="s">
        <v>403</v>
      </c>
      <c r="M46" s="56">
        <v>36</v>
      </c>
      <c r="N46" s="56">
        <v>9</v>
      </c>
      <c r="O46" s="56">
        <v>1.2</v>
      </c>
      <c r="P46" s="56">
        <v>1</v>
      </c>
      <c r="Q46" s="56">
        <f t="shared" si="5"/>
        <v>47.2</v>
      </c>
      <c r="R46" s="640"/>
      <c r="S46" s="641"/>
    </row>
    <row r="47" spans="2:19" x14ac:dyDescent="0.2">
      <c r="B47" s="53"/>
      <c r="K47" s="639"/>
      <c r="L47" s="146">
        <v>0.6</v>
      </c>
      <c r="M47" s="58">
        <v>53</v>
      </c>
      <c r="N47" s="58">
        <v>14</v>
      </c>
      <c r="O47" s="58">
        <v>2</v>
      </c>
      <c r="P47" s="58">
        <v>2</v>
      </c>
      <c r="Q47" s="58">
        <f t="shared" si="5"/>
        <v>71</v>
      </c>
      <c r="R47" s="640"/>
      <c r="S47" s="641"/>
    </row>
    <row r="48" spans="2:19" ht="24.75" customHeight="1" x14ac:dyDescent="0.2">
      <c r="B48" s="53"/>
      <c r="K48" s="637" t="s">
        <v>726</v>
      </c>
      <c r="L48" s="140" t="s">
        <v>398</v>
      </c>
      <c r="M48" s="55">
        <f>+M49+M50</f>
        <v>226</v>
      </c>
      <c r="N48" s="55">
        <f>N49+N50</f>
        <v>97</v>
      </c>
      <c r="O48" s="55">
        <f>O49+O50</f>
        <v>12</v>
      </c>
      <c r="P48" s="55">
        <f>P12</f>
        <v>0</v>
      </c>
      <c r="Q48" s="141">
        <f t="shared" si="5"/>
        <v>335</v>
      </c>
      <c r="R48" s="640" t="s">
        <v>430</v>
      </c>
      <c r="S48" s="641"/>
    </row>
    <row r="49" spans="2:19" ht="45.75" customHeight="1" x14ac:dyDescent="0.2">
      <c r="B49" s="53"/>
      <c r="K49" s="638"/>
      <c r="L49" s="142" t="s">
        <v>403</v>
      </c>
      <c r="M49" s="56">
        <v>90</v>
      </c>
      <c r="N49" s="56">
        <v>39</v>
      </c>
      <c r="O49" s="56">
        <v>5</v>
      </c>
      <c r="P49" s="56">
        <v>0</v>
      </c>
      <c r="Q49" s="56">
        <f t="shared" si="5"/>
        <v>134</v>
      </c>
      <c r="R49" s="648"/>
      <c r="S49" s="649"/>
    </row>
    <row r="50" spans="2:19" x14ac:dyDescent="0.2">
      <c r="B50" s="53"/>
      <c r="K50" s="639"/>
      <c r="L50" s="146">
        <v>0.6</v>
      </c>
      <c r="M50" s="58">
        <v>136</v>
      </c>
      <c r="N50" s="58">
        <v>58</v>
      </c>
      <c r="O50" s="58">
        <v>7</v>
      </c>
      <c r="P50" s="58">
        <v>0</v>
      </c>
      <c r="Q50" s="58">
        <f t="shared" si="5"/>
        <v>201</v>
      </c>
      <c r="R50" s="640"/>
      <c r="S50" s="641"/>
    </row>
    <row r="51" spans="2:19" ht="27" customHeight="1" x14ac:dyDescent="0.2">
      <c r="B51" s="53"/>
      <c r="K51" s="637" t="s">
        <v>418</v>
      </c>
      <c r="L51" s="140" t="s">
        <v>398</v>
      </c>
      <c r="M51" s="55">
        <f>+M52+M53</f>
        <v>329</v>
      </c>
      <c r="N51" s="55">
        <f>N52+N53</f>
        <v>136</v>
      </c>
      <c r="O51" s="55">
        <f>O52+O53</f>
        <v>4</v>
      </c>
      <c r="P51" s="55">
        <f>P39+P42+P45</f>
        <v>0</v>
      </c>
      <c r="Q51" s="141">
        <f t="shared" ref="Q51:Q56" si="7">SUM(M51:P51)</f>
        <v>469</v>
      </c>
      <c r="R51" s="640" t="s">
        <v>430</v>
      </c>
      <c r="S51" s="641"/>
    </row>
    <row r="52" spans="2:19" x14ac:dyDescent="0.2">
      <c r="B52" s="53"/>
      <c r="K52" s="638"/>
      <c r="L52" s="142" t="s">
        <v>403</v>
      </c>
      <c r="M52" s="56">
        <v>131</v>
      </c>
      <c r="N52" s="56">
        <v>54</v>
      </c>
      <c r="O52" s="56">
        <v>2</v>
      </c>
      <c r="P52" s="56">
        <v>2</v>
      </c>
      <c r="Q52" s="56">
        <f t="shared" si="7"/>
        <v>189</v>
      </c>
      <c r="R52" s="640"/>
      <c r="S52" s="641"/>
    </row>
    <row r="53" spans="2:19" x14ac:dyDescent="0.2">
      <c r="B53" s="53"/>
      <c r="K53" s="639"/>
      <c r="L53" s="146">
        <v>0.6</v>
      </c>
      <c r="M53" s="58">
        <v>198</v>
      </c>
      <c r="N53" s="58">
        <v>82</v>
      </c>
      <c r="O53" s="58">
        <v>2</v>
      </c>
      <c r="P53" s="58">
        <f>P41+P44+P47</f>
        <v>2</v>
      </c>
      <c r="Q53" s="58">
        <f t="shared" si="7"/>
        <v>284</v>
      </c>
      <c r="R53" s="640"/>
      <c r="S53" s="641"/>
    </row>
    <row r="54" spans="2:19" ht="21" customHeight="1" x14ac:dyDescent="0.2">
      <c r="B54" s="53"/>
      <c r="K54" s="637" t="s">
        <v>419</v>
      </c>
      <c r="L54" s="140" t="s">
        <v>398</v>
      </c>
      <c r="M54" s="55">
        <f>M39+M42+M45</f>
        <v>329</v>
      </c>
      <c r="N54" s="55">
        <f>N12</f>
        <v>164</v>
      </c>
      <c r="O54" s="55">
        <f>O12</f>
        <v>11</v>
      </c>
      <c r="P54" s="55">
        <f>P12</f>
        <v>0</v>
      </c>
      <c r="Q54" s="141">
        <f t="shared" si="7"/>
        <v>504</v>
      </c>
      <c r="R54" s="640" t="s">
        <v>430</v>
      </c>
      <c r="S54" s="641"/>
    </row>
    <row r="55" spans="2:19" ht="15.75" customHeight="1" x14ac:dyDescent="0.2">
      <c r="B55" s="53"/>
      <c r="K55" s="638"/>
      <c r="L55" s="142" t="s">
        <v>403</v>
      </c>
      <c r="M55" s="58">
        <v>0</v>
      </c>
      <c r="N55" s="56">
        <v>0</v>
      </c>
      <c r="O55" s="56">
        <v>0</v>
      </c>
      <c r="P55" s="56">
        <v>0</v>
      </c>
      <c r="Q55" s="56">
        <f t="shared" si="7"/>
        <v>0</v>
      </c>
      <c r="R55" s="643"/>
      <c r="S55" s="644"/>
    </row>
    <row r="56" spans="2:19" ht="13.5" thickBot="1" x14ac:dyDescent="0.25">
      <c r="B56" s="53"/>
      <c r="K56" s="642"/>
      <c r="L56" s="147">
        <v>0.6</v>
      </c>
      <c r="M56" s="57">
        <v>0</v>
      </c>
      <c r="N56" s="57">
        <v>0</v>
      </c>
      <c r="O56" s="57">
        <v>0</v>
      </c>
      <c r="P56" s="57">
        <v>0</v>
      </c>
      <c r="Q56" s="57">
        <f t="shared" si="7"/>
        <v>0</v>
      </c>
      <c r="R56" s="645"/>
      <c r="S56" s="646"/>
    </row>
    <row r="57" spans="2:19" ht="12.75" customHeight="1" x14ac:dyDescent="0.2">
      <c r="B57" s="53"/>
    </row>
    <row r="58" spans="2:19" x14ac:dyDescent="0.2">
      <c r="B58" s="53"/>
      <c r="K58" s="53" t="s">
        <v>736</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4"/>
  <sheetViews>
    <sheetView showGridLines="0" zoomScale="50" zoomScaleNormal="50" zoomScalePageLayoutView="95" workbookViewId="0">
      <pane xSplit="1" topLeftCell="B1" activePane="topRight" state="frozen"/>
      <selection pane="topRight" activeCell="J14" sqref="J14:K14"/>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50"/>
      <c r="C1" s="251"/>
      <c r="D1" s="251"/>
      <c r="E1" s="251"/>
      <c r="F1" s="251"/>
      <c r="G1" s="251"/>
      <c r="H1" s="251"/>
      <c r="I1" s="251"/>
      <c r="J1" s="251"/>
      <c r="K1" s="251"/>
      <c r="L1" s="251"/>
      <c r="M1" s="251"/>
      <c r="N1" s="251"/>
      <c r="O1" s="251"/>
      <c r="P1" s="251"/>
      <c r="Q1" s="251"/>
      <c r="R1" s="251"/>
      <c r="S1" s="251"/>
      <c r="T1" s="251"/>
      <c r="U1" s="252"/>
    </row>
    <row r="2" spans="1:21" ht="25.5" customHeight="1" x14ac:dyDescent="0.2">
      <c r="B2" s="870" t="s">
        <v>136</v>
      </c>
      <c r="C2" s="871"/>
      <c r="D2" s="871"/>
      <c r="E2" s="871"/>
      <c r="F2" s="871"/>
      <c r="G2" s="871"/>
      <c r="H2" s="871"/>
      <c r="I2" s="871"/>
      <c r="J2" s="871"/>
      <c r="K2" s="871"/>
      <c r="L2" s="871"/>
      <c r="M2" s="871"/>
      <c r="N2" s="871"/>
      <c r="O2" s="871"/>
      <c r="P2" s="871"/>
      <c r="Q2" s="871"/>
      <c r="R2" s="871"/>
      <c r="S2" s="871"/>
      <c r="T2" s="871"/>
      <c r="U2" s="872"/>
    </row>
    <row r="3" spans="1:21" ht="21.75" customHeight="1" x14ac:dyDescent="0.2">
      <c r="A3" s="1" t="s">
        <v>713</v>
      </c>
      <c r="B3" s="873" t="s">
        <v>137</v>
      </c>
      <c r="C3" s="874"/>
      <c r="D3" s="874"/>
      <c r="E3" s="874"/>
      <c r="F3" s="874"/>
      <c r="G3" s="874"/>
      <c r="H3" s="874"/>
      <c r="I3" s="874"/>
      <c r="J3" s="874"/>
      <c r="K3" s="874"/>
      <c r="L3" s="874"/>
      <c r="M3" s="874"/>
      <c r="N3" s="874"/>
      <c r="O3" s="874"/>
      <c r="P3" s="874"/>
      <c r="Q3" s="874"/>
      <c r="R3" s="874"/>
      <c r="S3" s="874"/>
      <c r="T3" s="874"/>
      <c r="U3" s="875"/>
    </row>
    <row r="4" spans="1:21" ht="21" customHeight="1" x14ac:dyDescent="0.2">
      <c r="B4" s="759" t="s">
        <v>138</v>
      </c>
      <c r="C4" s="759"/>
      <c r="D4" s="760" t="s">
        <v>139</v>
      </c>
      <c r="E4" s="760"/>
      <c r="F4" s="876" t="s">
        <v>140</v>
      </c>
      <c r="G4" s="761" t="s">
        <v>141</v>
      </c>
      <c r="H4" s="761"/>
      <c r="I4" s="761"/>
      <c r="J4" s="761"/>
      <c r="K4" s="761"/>
      <c r="L4" s="878"/>
      <c r="M4" s="879"/>
      <c r="N4" s="878" t="s">
        <v>142</v>
      </c>
      <c r="O4" s="880"/>
      <c r="P4" s="880"/>
      <c r="Q4" s="880"/>
      <c r="R4" s="879"/>
      <c r="S4" s="881" t="s">
        <v>99</v>
      </c>
      <c r="T4" s="882"/>
      <c r="U4" s="883"/>
    </row>
    <row r="5" spans="1:21" ht="47.25" customHeight="1" x14ac:dyDescent="0.2">
      <c r="B5" s="759"/>
      <c r="C5" s="759"/>
      <c r="D5" s="760"/>
      <c r="E5" s="760"/>
      <c r="F5" s="877"/>
      <c r="G5" s="741" t="s">
        <v>143</v>
      </c>
      <c r="H5" s="760"/>
      <c r="I5" s="760"/>
      <c r="J5" s="741" t="s">
        <v>144</v>
      </c>
      <c r="K5" s="741"/>
      <c r="L5" s="741" t="s">
        <v>145</v>
      </c>
      <c r="M5" s="741"/>
      <c r="N5" s="203" t="s">
        <v>146</v>
      </c>
      <c r="O5" s="203" t="s">
        <v>147</v>
      </c>
      <c r="P5" s="29" t="s">
        <v>148</v>
      </c>
      <c r="Q5" s="887" t="s">
        <v>149</v>
      </c>
      <c r="R5" s="888"/>
      <c r="S5" s="884"/>
      <c r="T5" s="885"/>
      <c r="U5" s="886"/>
    </row>
    <row r="6" spans="1:21" ht="39.75" customHeight="1" x14ac:dyDescent="0.25">
      <c r="B6" s="258" t="s">
        <v>150</v>
      </c>
      <c r="C6" s="260"/>
      <c r="D6" s="833" t="s">
        <v>151</v>
      </c>
      <c r="E6" s="834"/>
      <c r="F6" s="79" t="s">
        <v>152</v>
      </c>
      <c r="G6" s="789"/>
      <c r="H6" s="789"/>
      <c r="I6" s="789"/>
      <c r="J6" s="420" t="s">
        <v>153</v>
      </c>
      <c r="K6" s="420"/>
      <c r="L6" s="836"/>
      <c r="M6" s="836"/>
      <c r="N6" s="110">
        <v>5268448465</v>
      </c>
      <c r="O6" s="30"/>
      <c r="P6" s="31"/>
      <c r="Q6" s="862">
        <v>0</v>
      </c>
      <c r="R6" s="863">
        <v>0</v>
      </c>
      <c r="S6" s="199"/>
      <c r="T6" s="200"/>
      <c r="U6" s="201"/>
    </row>
    <row r="7" spans="1:21" ht="39.75" customHeight="1" x14ac:dyDescent="0.25">
      <c r="B7" s="258" t="s">
        <v>154</v>
      </c>
      <c r="C7" s="260"/>
      <c r="D7" s="833" t="s">
        <v>151</v>
      </c>
      <c r="E7" s="834"/>
      <c r="F7" s="79" t="s">
        <v>152</v>
      </c>
      <c r="G7" s="789"/>
      <c r="H7" s="789"/>
      <c r="I7" s="789"/>
      <c r="J7" s="835" t="s">
        <v>155</v>
      </c>
      <c r="K7" s="835"/>
      <c r="L7" s="835"/>
      <c r="M7" s="835"/>
      <c r="N7" s="32">
        <v>20324681095</v>
      </c>
      <c r="O7" s="30"/>
      <c r="P7" s="31"/>
      <c r="Q7" s="862">
        <v>0</v>
      </c>
      <c r="R7" s="863">
        <v>0</v>
      </c>
      <c r="S7" s="199"/>
      <c r="T7" s="200"/>
      <c r="U7" s="201"/>
    </row>
    <row r="8" spans="1:21" ht="39.75" customHeight="1" x14ac:dyDescent="0.25">
      <c r="B8" s="258" t="s">
        <v>156</v>
      </c>
      <c r="C8" s="260"/>
      <c r="D8" s="833" t="s">
        <v>151</v>
      </c>
      <c r="E8" s="834"/>
      <c r="F8" s="79" t="s">
        <v>152</v>
      </c>
      <c r="G8" s="789"/>
      <c r="H8" s="789"/>
      <c r="I8" s="789"/>
      <c r="J8" s="835" t="s">
        <v>157</v>
      </c>
      <c r="K8" s="835"/>
      <c r="L8" s="835"/>
      <c r="M8" s="835"/>
      <c r="N8" s="32">
        <v>26799206349</v>
      </c>
      <c r="O8" s="30"/>
      <c r="P8" s="31"/>
      <c r="Q8" s="862">
        <v>0</v>
      </c>
      <c r="R8" s="863">
        <v>0</v>
      </c>
      <c r="S8" s="199"/>
      <c r="T8" s="200"/>
      <c r="U8" s="201"/>
    </row>
    <row r="9" spans="1:21" ht="131.25" customHeight="1" x14ac:dyDescent="0.25">
      <c r="B9" s="258" t="s">
        <v>158</v>
      </c>
      <c r="C9" s="260"/>
      <c r="D9" s="833" t="s">
        <v>151</v>
      </c>
      <c r="E9" s="834"/>
      <c r="F9" s="79" t="s">
        <v>152</v>
      </c>
      <c r="G9" s="789"/>
      <c r="H9" s="789"/>
      <c r="I9" s="789"/>
      <c r="J9" s="835" t="s">
        <v>159</v>
      </c>
      <c r="K9" s="835"/>
      <c r="L9" s="835"/>
      <c r="M9" s="835"/>
      <c r="N9" s="33">
        <v>62112039495.099998</v>
      </c>
      <c r="O9" s="206"/>
      <c r="P9" s="34"/>
      <c r="Q9" s="862">
        <v>0</v>
      </c>
      <c r="R9" s="863">
        <v>0</v>
      </c>
      <c r="S9" s="864" t="s">
        <v>502</v>
      </c>
      <c r="T9" s="865"/>
      <c r="U9" s="866"/>
    </row>
    <row r="10" spans="1:21" ht="48.75" customHeight="1" x14ac:dyDescent="0.25">
      <c r="B10" s="258" t="s">
        <v>160</v>
      </c>
      <c r="C10" s="260"/>
      <c r="D10" s="833" t="s">
        <v>151</v>
      </c>
      <c r="E10" s="834"/>
      <c r="F10" s="79" t="s">
        <v>152</v>
      </c>
      <c r="G10" s="789"/>
      <c r="H10" s="789"/>
      <c r="I10" s="789"/>
      <c r="J10" s="835" t="s">
        <v>161</v>
      </c>
      <c r="K10" s="835"/>
      <c r="L10" s="835"/>
      <c r="M10" s="835"/>
      <c r="N10" s="33">
        <v>48547865289.099998</v>
      </c>
      <c r="O10" s="206"/>
      <c r="P10" s="34"/>
      <c r="Q10" s="862">
        <v>0</v>
      </c>
      <c r="R10" s="863">
        <v>0</v>
      </c>
      <c r="S10" s="867"/>
      <c r="T10" s="868"/>
      <c r="U10" s="869"/>
    </row>
    <row r="11" spans="1:21" ht="39.75" customHeight="1" x14ac:dyDescent="0.25">
      <c r="B11" s="258" t="s">
        <v>162</v>
      </c>
      <c r="C11" s="260"/>
      <c r="D11" s="833" t="s">
        <v>151</v>
      </c>
      <c r="E11" s="834"/>
      <c r="F11" s="79" t="s">
        <v>152</v>
      </c>
      <c r="G11" s="789"/>
      <c r="H11" s="789"/>
      <c r="I11" s="789"/>
      <c r="J11" s="835" t="s">
        <v>163</v>
      </c>
      <c r="K11" s="835"/>
      <c r="L11" s="835"/>
      <c r="M11" s="835"/>
      <c r="N11" s="33">
        <v>49940241269.099998</v>
      </c>
      <c r="O11" s="206"/>
      <c r="P11" s="34"/>
      <c r="Q11" s="862">
        <v>0</v>
      </c>
      <c r="R11" s="863">
        <v>0</v>
      </c>
      <c r="S11" s="199"/>
      <c r="T11" s="200"/>
      <c r="U11" s="201"/>
    </row>
    <row r="12" spans="1:21" ht="39.75" customHeight="1" x14ac:dyDescent="0.25">
      <c r="B12" s="258" t="s">
        <v>164</v>
      </c>
      <c r="C12" s="260"/>
      <c r="D12" s="833" t="s">
        <v>151</v>
      </c>
      <c r="E12" s="834"/>
      <c r="F12" s="79" t="s">
        <v>152</v>
      </c>
      <c r="G12" s="789"/>
      <c r="H12" s="789"/>
      <c r="I12" s="789"/>
      <c r="J12" s="835" t="s">
        <v>165</v>
      </c>
      <c r="K12" s="835"/>
      <c r="L12" s="835"/>
      <c r="M12" s="835"/>
      <c r="N12" s="33">
        <v>42430490883.199997</v>
      </c>
      <c r="O12" s="206"/>
      <c r="P12" s="34"/>
      <c r="Q12" s="862">
        <v>0</v>
      </c>
      <c r="R12" s="863">
        <v>0</v>
      </c>
      <c r="S12" s="199"/>
      <c r="T12" s="200"/>
      <c r="U12" s="201"/>
    </row>
    <row r="13" spans="1:21" ht="39.75" customHeight="1" x14ac:dyDescent="0.25">
      <c r="B13" s="258" t="s">
        <v>166</v>
      </c>
      <c r="C13" s="260"/>
      <c r="D13" s="833" t="s">
        <v>151</v>
      </c>
      <c r="E13" s="834"/>
      <c r="F13" s="79" t="s">
        <v>152</v>
      </c>
      <c r="G13" s="789"/>
      <c r="H13" s="789"/>
      <c r="I13" s="789"/>
      <c r="J13" s="835" t="s">
        <v>167</v>
      </c>
      <c r="K13" s="835"/>
      <c r="L13" s="835"/>
      <c r="M13" s="835"/>
      <c r="N13" s="33">
        <v>24948005269.599998</v>
      </c>
      <c r="O13" s="206"/>
      <c r="P13" s="35"/>
      <c r="Q13" s="862">
        <v>0</v>
      </c>
      <c r="R13" s="863">
        <v>0</v>
      </c>
      <c r="S13" s="199"/>
      <c r="T13" s="200"/>
      <c r="U13" s="201"/>
    </row>
    <row r="14" spans="1:21" ht="39.75" customHeight="1" x14ac:dyDescent="0.25">
      <c r="B14" s="853"/>
      <c r="C14" s="854"/>
      <c r="D14" s="855"/>
      <c r="E14" s="856"/>
      <c r="F14" s="36"/>
      <c r="G14" s="857"/>
      <c r="H14" s="857"/>
      <c r="I14" s="857"/>
      <c r="J14" s="858"/>
      <c r="K14" s="858"/>
      <c r="L14" s="859"/>
      <c r="M14" s="859"/>
      <c r="N14" s="112">
        <f>SUM(N6:N13)</f>
        <v>280370978115.09998</v>
      </c>
      <c r="O14" s="37"/>
      <c r="P14" s="38"/>
      <c r="Q14" s="860">
        <v>0</v>
      </c>
      <c r="R14" s="861">
        <v>0</v>
      </c>
      <c r="S14" s="852"/>
      <c r="T14" s="852"/>
      <c r="U14" s="852"/>
    </row>
    <row r="15" spans="1:21" ht="39.75" customHeight="1" x14ac:dyDescent="0.2">
      <c r="B15" s="258"/>
      <c r="C15" s="260"/>
      <c r="D15" s="833" t="s">
        <v>151</v>
      </c>
      <c r="E15" s="834"/>
      <c r="F15" s="79" t="s">
        <v>152</v>
      </c>
      <c r="G15" s="740">
        <v>3111530718</v>
      </c>
      <c r="H15" s="740"/>
      <c r="I15" s="740"/>
      <c r="J15" s="420"/>
      <c r="K15" s="420"/>
      <c r="L15" s="835" t="s">
        <v>168</v>
      </c>
      <c r="M15" s="835"/>
      <c r="N15" s="110"/>
      <c r="O15" s="59">
        <f>123.78/111.82</f>
        <v>1.1069576104453587</v>
      </c>
      <c r="P15" s="39" t="s">
        <v>169</v>
      </c>
      <c r="Q15" s="837">
        <f t="shared" ref="Q15:Q78" si="0">+G15/O15</f>
        <v>2810885158.2384872</v>
      </c>
      <c r="R15" s="838"/>
      <c r="S15" s="263"/>
      <c r="T15" s="263"/>
      <c r="U15" s="263"/>
    </row>
    <row r="16" spans="1:21" ht="39.75" customHeight="1" x14ac:dyDescent="0.2">
      <c r="B16" s="258"/>
      <c r="C16" s="260"/>
      <c r="D16" s="833" t="s">
        <v>151</v>
      </c>
      <c r="E16" s="834"/>
      <c r="F16" s="79" t="s">
        <v>152</v>
      </c>
      <c r="G16" s="745">
        <v>5503863348.5</v>
      </c>
      <c r="H16" s="813"/>
      <c r="I16" s="746"/>
      <c r="J16" s="851"/>
      <c r="K16" s="851"/>
      <c r="L16" s="835" t="s">
        <v>170</v>
      </c>
      <c r="M16" s="835"/>
      <c r="N16" s="32"/>
      <c r="O16" s="59">
        <f>123.78/111.82</f>
        <v>1.1069576104453587</v>
      </c>
      <c r="P16" s="39" t="s">
        <v>169</v>
      </c>
      <c r="Q16" s="837">
        <f t="shared" si="0"/>
        <v>4972063335.1855707</v>
      </c>
      <c r="R16" s="838"/>
      <c r="S16" s="263"/>
      <c r="T16" s="263"/>
      <c r="U16" s="263"/>
    </row>
    <row r="17" spans="2:21" ht="39.75" customHeight="1" x14ac:dyDescent="0.2">
      <c r="B17" s="258"/>
      <c r="C17" s="260"/>
      <c r="D17" s="833" t="s">
        <v>151</v>
      </c>
      <c r="E17" s="834"/>
      <c r="F17" s="79" t="s">
        <v>152</v>
      </c>
      <c r="G17" s="745">
        <v>263457714</v>
      </c>
      <c r="H17" s="813"/>
      <c r="I17" s="746"/>
      <c r="J17" s="851"/>
      <c r="K17" s="851"/>
      <c r="L17" s="835" t="s">
        <v>171</v>
      </c>
      <c r="M17" s="835"/>
      <c r="N17" s="32"/>
      <c r="O17" s="59">
        <f>123.78/111.82</f>
        <v>1.1069576104453587</v>
      </c>
      <c r="P17" s="39" t="s">
        <v>169</v>
      </c>
      <c r="Q17" s="837">
        <f t="shared" si="0"/>
        <v>238001628.53029567</v>
      </c>
      <c r="R17" s="838"/>
      <c r="S17" s="263"/>
      <c r="T17" s="263"/>
      <c r="U17" s="263"/>
    </row>
    <row r="18" spans="2:21" ht="39.75" customHeight="1" x14ac:dyDescent="0.2">
      <c r="B18" s="258"/>
      <c r="C18" s="260"/>
      <c r="D18" s="833" t="s">
        <v>151</v>
      </c>
      <c r="E18" s="834"/>
      <c r="F18" s="79" t="s">
        <v>152</v>
      </c>
      <c r="G18" s="745">
        <v>1636965150</v>
      </c>
      <c r="H18" s="813"/>
      <c r="I18" s="746"/>
      <c r="J18" s="844"/>
      <c r="K18" s="835"/>
      <c r="L18" s="835" t="s">
        <v>172</v>
      </c>
      <c r="M18" s="835"/>
      <c r="N18" s="32"/>
      <c r="O18" s="59">
        <f>123.78/111.82</f>
        <v>1.1069576104453587</v>
      </c>
      <c r="P18" s="39" t="s">
        <v>169</v>
      </c>
      <c r="Q18" s="837">
        <f t="shared" si="0"/>
        <v>1478796599.3940861</v>
      </c>
      <c r="R18" s="838"/>
      <c r="S18" s="263"/>
      <c r="T18" s="263"/>
      <c r="U18" s="263"/>
    </row>
    <row r="19" spans="2:21" ht="33.75" customHeight="1" x14ac:dyDescent="0.2">
      <c r="B19" s="258"/>
      <c r="C19" s="260"/>
      <c r="D19" s="833" t="s">
        <v>151</v>
      </c>
      <c r="E19" s="834"/>
      <c r="F19" s="79" t="s">
        <v>152</v>
      </c>
      <c r="G19" s="745">
        <v>2728275250</v>
      </c>
      <c r="H19" s="813"/>
      <c r="I19" s="746"/>
      <c r="J19" s="851"/>
      <c r="K19" s="851"/>
      <c r="L19" s="835" t="s">
        <v>173</v>
      </c>
      <c r="M19" s="835"/>
      <c r="N19" s="32"/>
      <c r="O19" s="113">
        <f>124.62/111.82</f>
        <v>1.1144696834197818</v>
      </c>
      <c r="P19" s="40" t="s">
        <v>174</v>
      </c>
      <c r="Q19" s="837">
        <f t="shared" si="0"/>
        <v>2448047973.4793773</v>
      </c>
      <c r="R19" s="838"/>
      <c r="S19" s="263"/>
      <c r="T19" s="263"/>
      <c r="U19" s="263"/>
    </row>
    <row r="20" spans="2:21" ht="30" customHeight="1" x14ac:dyDescent="0.2">
      <c r="B20" s="258"/>
      <c r="C20" s="260"/>
      <c r="D20" s="833" t="s">
        <v>151</v>
      </c>
      <c r="E20" s="834"/>
      <c r="F20" s="79" t="s">
        <v>152</v>
      </c>
      <c r="G20" s="745">
        <v>621675000</v>
      </c>
      <c r="H20" s="813"/>
      <c r="I20" s="746"/>
      <c r="J20" s="850"/>
      <c r="K20" s="850"/>
      <c r="L20" s="835" t="s">
        <v>175</v>
      </c>
      <c r="M20" s="835"/>
      <c r="N20" s="32"/>
      <c r="O20" s="113">
        <f>125.37/111.82</f>
        <v>1.1211768914326596</v>
      </c>
      <c r="P20" s="40" t="s">
        <v>176</v>
      </c>
      <c r="Q20" s="837">
        <f t="shared" si="0"/>
        <v>554484314.42928934</v>
      </c>
      <c r="R20" s="838"/>
      <c r="S20" s="263"/>
      <c r="T20" s="263"/>
      <c r="U20" s="263"/>
    </row>
    <row r="21" spans="2:21" ht="30" customHeight="1" x14ac:dyDescent="0.2">
      <c r="B21" s="258"/>
      <c r="C21" s="260"/>
      <c r="D21" s="833" t="s">
        <v>151</v>
      </c>
      <c r="E21" s="834"/>
      <c r="F21" s="79" t="s">
        <v>152</v>
      </c>
      <c r="G21" s="745">
        <v>764295785</v>
      </c>
      <c r="H21" s="813"/>
      <c r="I21" s="746"/>
      <c r="J21" s="850"/>
      <c r="K21" s="850"/>
      <c r="L21" s="835" t="s">
        <v>177</v>
      </c>
      <c r="M21" s="835"/>
      <c r="N21" s="32"/>
      <c r="O21" s="113">
        <f>125.37/111.82</f>
        <v>1.1211768914326596</v>
      </c>
      <c r="P21" s="40" t="s">
        <v>176</v>
      </c>
      <c r="Q21" s="837">
        <f t="shared" si="0"/>
        <v>681690633.15545988</v>
      </c>
      <c r="R21" s="838"/>
      <c r="S21" s="263"/>
      <c r="T21" s="263"/>
      <c r="U21" s="263"/>
    </row>
    <row r="22" spans="2:21" ht="30" customHeight="1" x14ac:dyDescent="0.2">
      <c r="B22" s="258"/>
      <c r="C22" s="260"/>
      <c r="D22" s="833" t="s">
        <v>151</v>
      </c>
      <c r="E22" s="834"/>
      <c r="F22" s="79" t="s">
        <v>152</v>
      </c>
      <c r="G22" s="745">
        <v>872199750</v>
      </c>
      <c r="H22" s="813"/>
      <c r="I22" s="746"/>
      <c r="J22" s="850"/>
      <c r="K22" s="850"/>
      <c r="L22" s="835" t="s">
        <v>178</v>
      </c>
      <c r="M22" s="835"/>
      <c r="N22" s="32"/>
      <c r="O22" s="113">
        <f>125.37/111.82</f>
        <v>1.1211768914326596</v>
      </c>
      <c r="P22" s="40" t="s">
        <v>176</v>
      </c>
      <c r="Q22" s="837">
        <f t="shared" si="0"/>
        <v>777932328.66714525</v>
      </c>
      <c r="R22" s="838"/>
      <c r="S22" s="263"/>
      <c r="T22" s="263"/>
      <c r="U22" s="263"/>
    </row>
    <row r="23" spans="2:21" ht="30" customHeight="1" x14ac:dyDescent="0.2">
      <c r="B23" s="258"/>
      <c r="C23" s="260"/>
      <c r="D23" s="833" t="s">
        <v>151</v>
      </c>
      <c r="E23" s="834"/>
      <c r="F23" s="79" t="s">
        <v>152</v>
      </c>
      <c r="G23" s="745">
        <v>19781458</v>
      </c>
      <c r="H23" s="813"/>
      <c r="I23" s="746"/>
      <c r="J23" s="850"/>
      <c r="K23" s="850"/>
      <c r="L23" s="835" t="s">
        <v>178</v>
      </c>
      <c r="M23" s="835"/>
      <c r="N23" s="32"/>
      <c r="O23" s="113">
        <f>125.37/111.82</f>
        <v>1.1211768914326596</v>
      </c>
      <c r="P23" s="40" t="s">
        <v>176</v>
      </c>
      <c r="Q23" s="837">
        <f t="shared" si="0"/>
        <v>17643476.378399935</v>
      </c>
      <c r="R23" s="838"/>
      <c r="S23" s="263"/>
      <c r="T23" s="263"/>
      <c r="U23" s="263"/>
    </row>
    <row r="24" spans="2:21" ht="30" customHeight="1" x14ac:dyDescent="0.2">
      <c r="B24" s="258"/>
      <c r="C24" s="260"/>
      <c r="D24" s="833" t="s">
        <v>151</v>
      </c>
      <c r="E24" s="834"/>
      <c r="F24" s="79" t="s">
        <v>152</v>
      </c>
      <c r="G24" s="745">
        <v>686624625</v>
      </c>
      <c r="H24" s="813"/>
      <c r="I24" s="746"/>
      <c r="J24" s="849"/>
      <c r="K24" s="849"/>
      <c r="L24" s="835" t="s">
        <v>179</v>
      </c>
      <c r="M24" s="835"/>
      <c r="N24" s="32"/>
      <c r="O24" s="113">
        <f>125.37/111.82</f>
        <v>1.1211768914326596</v>
      </c>
      <c r="P24" s="40" t="s">
        <v>176</v>
      </c>
      <c r="Q24" s="837">
        <f t="shared" si="0"/>
        <v>612414178.57142854</v>
      </c>
      <c r="R24" s="838"/>
      <c r="S24" s="263"/>
      <c r="T24" s="263"/>
      <c r="U24" s="263"/>
    </row>
    <row r="25" spans="2:21" ht="30" customHeight="1" x14ac:dyDescent="0.2">
      <c r="B25" s="258"/>
      <c r="C25" s="260"/>
      <c r="D25" s="833" t="s">
        <v>151</v>
      </c>
      <c r="E25" s="834"/>
      <c r="F25" s="79" t="s">
        <v>152</v>
      </c>
      <c r="G25" s="745">
        <v>2047764587</v>
      </c>
      <c r="H25" s="813"/>
      <c r="I25" s="746"/>
      <c r="J25" s="835"/>
      <c r="K25" s="835"/>
      <c r="L25" s="836" t="s">
        <v>180</v>
      </c>
      <c r="M25" s="836"/>
      <c r="N25" s="32"/>
      <c r="O25" s="113">
        <f>126.15/111.82</f>
        <v>1.1281523877660526</v>
      </c>
      <c r="P25" s="40" t="s">
        <v>181</v>
      </c>
      <c r="Q25" s="837">
        <f t="shared" si="0"/>
        <v>1815148918.8929052</v>
      </c>
      <c r="R25" s="838"/>
      <c r="S25" s="263"/>
      <c r="T25" s="263"/>
      <c r="U25" s="263"/>
    </row>
    <row r="26" spans="2:21" ht="30" customHeight="1" x14ac:dyDescent="0.2">
      <c r="B26" s="258"/>
      <c r="C26" s="260"/>
      <c r="D26" s="833" t="s">
        <v>151</v>
      </c>
      <c r="E26" s="834"/>
      <c r="F26" s="79" t="s">
        <v>152</v>
      </c>
      <c r="G26" s="745">
        <v>3071646881</v>
      </c>
      <c r="H26" s="813"/>
      <c r="I26" s="746"/>
      <c r="J26" s="849"/>
      <c r="K26" s="849"/>
      <c r="L26" s="836" t="s">
        <v>182</v>
      </c>
      <c r="M26" s="836"/>
      <c r="N26" s="32"/>
      <c r="O26" s="113">
        <f>126.15/111.82</f>
        <v>1.1281523877660526</v>
      </c>
      <c r="P26" s="40" t="s">
        <v>181</v>
      </c>
      <c r="Q26" s="837">
        <f t="shared" si="0"/>
        <v>2722723378.7825603</v>
      </c>
      <c r="R26" s="838"/>
      <c r="S26" s="263"/>
      <c r="T26" s="263"/>
      <c r="U26" s="263"/>
    </row>
    <row r="27" spans="2:21" ht="30" customHeight="1" x14ac:dyDescent="0.2">
      <c r="B27" s="258"/>
      <c r="C27" s="260"/>
      <c r="D27" s="833" t="s">
        <v>151</v>
      </c>
      <c r="E27" s="834"/>
      <c r="F27" s="79" t="s">
        <v>152</v>
      </c>
      <c r="G27" s="745">
        <v>3071646881</v>
      </c>
      <c r="H27" s="813"/>
      <c r="I27" s="746"/>
      <c r="J27" s="844"/>
      <c r="K27" s="835"/>
      <c r="L27" s="836" t="s">
        <v>183</v>
      </c>
      <c r="M27" s="836"/>
      <c r="N27" s="32"/>
      <c r="O27" s="113">
        <f>127.78/111.82</f>
        <v>1.1427293865140404</v>
      </c>
      <c r="P27" s="40" t="s">
        <v>184</v>
      </c>
      <c r="Q27" s="837">
        <f t="shared" si="0"/>
        <v>2687991502.8441072</v>
      </c>
      <c r="R27" s="838"/>
      <c r="S27" s="849"/>
      <c r="T27" s="849"/>
      <c r="U27" s="849"/>
    </row>
    <row r="28" spans="2:21" ht="30" customHeight="1" x14ac:dyDescent="0.2">
      <c r="B28" s="258"/>
      <c r="C28" s="260"/>
      <c r="D28" s="833" t="s">
        <v>151</v>
      </c>
      <c r="E28" s="834"/>
      <c r="F28" s="79" t="s">
        <v>152</v>
      </c>
      <c r="G28" s="745">
        <v>1769000000</v>
      </c>
      <c r="H28" s="813"/>
      <c r="I28" s="746"/>
      <c r="J28" s="844"/>
      <c r="K28" s="835"/>
      <c r="L28" s="836" t="s">
        <v>185</v>
      </c>
      <c r="M28" s="836"/>
      <c r="N28" s="32"/>
      <c r="O28" s="113">
        <f>127.78/111.82</f>
        <v>1.1427293865140404</v>
      </c>
      <c r="P28" s="40" t="s">
        <v>184</v>
      </c>
      <c r="Q28" s="837">
        <f t="shared" si="0"/>
        <v>1548048051.3382375</v>
      </c>
      <c r="R28" s="838"/>
      <c r="S28" s="849"/>
      <c r="T28" s="849"/>
      <c r="U28" s="849"/>
    </row>
    <row r="29" spans="2:21" ht="30" customHeight="1" x14ac:dyDescent="0.2">
      <c r="B29" s="258"/>
      <c r="C29" s="260"/>
      <c r="D29" s="833" t="s">
        <v>151</v>
      </c>
      <c r="E29" s="834"/>
      <c r="F29" s="79" t="s">
        <v>152</v>
      </c>
      <c r="G29" s="745">
        <v>2653500000</v>
      </c>
      <c r="H29" s="813"/>
      <c r="I29" s="746"/>
      <c r="J29" s="844"/>
      <c r="K29" s="835"/>
      <c r="L29" s="836" t="s">
        <v>186</v>
      </c>
      <c r="M29" s="836"/>
      <c r="N29" s="32"/>
      <c r="O29" s="113">
        <f>127.78/111.82</f>
        <v>1.1427293865140404</v>
      </c>
      <c r="P29" s="40" t="s">
        <v>184</v>
      </c>
      <c r="Q29" s="837">
        <f t="shared" si="0"/>
        <v>2322072077.0073562</v>
      </c>
      <c r="R29" s="838"/>
      <c r="S29" s="849"/>
      <c r="T29" s="849"/>
      <c r="U29" s="849"/>
    </row>
    <row r="30" spans="2:21" ht="30" customHeight="1" x14ac:dyDescent="0.2">
      <c r="B30" s="258"/>
      <c r="C30" s="260"/>
      <c r="D30" s="833" t="s">
        <v>151</v>
      </c>
      <c r="E30" s="834"/>
      <c r="F30" s="79" t="s">
        <v>152</v>
      </c>
      <c r="G30" s="745">
        <v>2653500000</v>
      </c>
      <c r="H30" s="813"/>
      <c r="I30" s="746"/>
      <c r="J30" s="835"/>
      <c r="K30" s="835"/>
      <c r="L30" s="836" t="s">
        <v>187</v>
      </c>
      <c r="M30" s="836"/>
      <c r="N30" s="32"/>
      <c r="O30" s="113">
        <f>129.41/111.82</f>
        <v>1.1573063852620282</v>
      </c>
      <c r="P30" s="40" t="s">
        <v>188</v>
      </c>
      <c r="Q30" s="837">
        <f t="shared" si="0"/>
        <v>2292824124.8744302</v>
      </c>
      <c r="R30" s="838"/>
      <c r="S30" s="849"/>
      <c r="T30" s="849"/>
      <c r="U30" s="849"/>
    </row>
    <row r="31" spans="2:21" ht="30" customHeight="1" x14ac:dyDescent="0.2">
      <c r="B31" s="258"/>
      <c r="C31" s="260"/>
      <c r="D31" s="833" t="s">
        <v>151</v>
      </c>
      <c r="E31" s="834"/>
      <c r="F31" s="79" t="s">
        <v>152</v>
      </c>
      <c r="G31" s="745">
        <v>2465000000</v>
      </c>
      <c r="H31" s="813"/>
      <c r="I31" s="746"/>
      <c r="J31" s="835"/>
      <c r="K31" s="835"/>
      <c r="L31" s="836" t="s">
        <v>189</v>
      </c>
      <c r="M31" s="836"/>
      <c r="N31" s="32"/>
      <c r="O31" s="113">
        <f>129.41/111.82</f>
        <v>1.1573063852620282</v>
      </c>
      <c r="P31" s="40" t="s">
        <v>188</v>
      </c>
      <c r="Q31" s="837">
        <f t="shared" si="0"/>
        <v>2129945908.3532958</v>
      </c>
      <c r="R31" s="838"/>
      <c r="S31" s="849"/>
      <c r="T31" s="849"/>
      <c r="U31" s="849"/>
    </row>
    <row r="32" spans="2:21" ht="30" customHeight="1" x14ac:dyDescent="0.2">
      <c r="B32" s="258"/>
      <c r="C32" s="260"/>
      <c r="D32" s="833" t="s">
        <v>151</v>
      </c>
      <c r="E32" s="834"/>
      <c r="F32" s="79" t="s">
        <v>152</v>
      </c>
      <c r="G32" s="745">
        <v>3697500000</v>
      </c>
      <c r="H32" s="813"/>
      <c r="I32" s="746"/>
      <c r="J32" s="849"/>
      <c r="K32" s="849"/>
      <c r="L32" s="836" t="s">
        <v>190</v>
      </c>
      <c r="M32" s="836"/>
      <c r="N32" s="32"/>
      <c r="O32" s="113">
        <f>129.41/111.82</f>
        <v>1.1573063852620282</v>
      </c>
      <c r="P32" s="40" t="s">
        <v>188</v>
      </c>
      <c r="Q32" s="837">
        <f t="shared" si="0"/>
        <v>3194918862.5299435</v>
      </c>
      <c r="R32" s="838"/>
      <c r="S32" s="849"/>
      <c r="T32" s="849"/>
      <c r="U32" s="849"/>
    </row>
    <row r="33" spans="2:21" ht="30" customHeight="1" x14ac:dyDescent="0.2">
      <c r="B33" s="258"/>
      <c r="C33" s="260"/>
      <c r="D33" s="833" t="s">
        <v>151</v>
      </c>
      <c r="E33" s="834"/>
      <c r="F33" s="79" t="s">
        <v>152</v>
      </c>
      <c r="G33" s="745">
        <v>3549440000</v>
      </c>
      <c r="H33" s="813"/>
      <c r="I33" s="746"/>
      <c r="J33" s="844"/>
      <c r="K33" s="835"/>
      <c r="L33" s="836" t="s">
        <v>191</v>
      </c>
      <c r="M33" s="836"/>
      <c r="N33" s="32"/>
      <c r="O33" s="113">
        <f>129.41/111.82</f>
        <v>1.1573063852620282</v>
      </c>
      <c r="P33" s="40" t="s">
        <v>188</v>
      </c>
      <c r="Q33" s="837">
        <f t="shared" si="0"/>
        <v>3066983855.9616723</v>
      </c>
      <c r="R33" s="838"/>
      <c r="S33" s="849"/>
      <c r="T33" s="849"/>
      <c r="U33" s="849"/>
    </row>
    <row r="34" spans="2:21" ht="30" customHeight="1" x14ac:dyDescent="0.2">
      <c r="B34" s="258"/>
      <c r="C34" s="260"/>
      <c r="D34" s="833" t="s">
        <v>151</v>
      </c>
      <c r="E34" s="834"/>
      <c r="F34" s="79" t="s">
        <v>152</v>
      </c>
      <c r="G34" s="745">
        <v>15478119</v>
      </c>
      <c r="H34" s="813"/>
      <c r="I34" s="746"/>
      <c r="J34" s="835"/>
      <c r="K34" s="835"/>
      <c r="L34" s="836" t="s">
        <v>192</v>
      </c>
      <c r="M34" s="836"/>
      <c r="N34" s="32"/>
      <c r="O34" s="113">
        <f>130.63/111.82</f>
        <v>1.1682167769629763</v>
      </c>
      <c r="P34" s="40" t="s">
        <v>193</v>
      </c>
      <c r="Q34" s="837">
        <f t="shared" si="0"/>
        <v>13249355.17553395</v>
      </c>
      <c r="R34" s="838"/>
      <c r="S34" s="849"/>
      <c r="T34" s="849"/>
      <c r="U34" s="849"/>
    </row>
    <row r="35" spans="2:21" ht="30" customHeight="1" x14ac:dyDescent="0.2">
      <c r="B35" s="258"/>
      <c r="C35" s="260"/>
      <c r="D35" s="833" t="s">
        <v>151</v>
      </c>
      <c r="E35" s="834"/>
      <c r="F35" s="79" t="s">
        <v>152</v>
      </c>
      <c r="G35" s="745">
        <v>2068530699</v>
      </c>
      <c r="H35" s="813"/>
      <c r="I35" s="746"/>
      <c r="J35" s="835"/>
      <c r="K35" s="835"/>
      <c r="L35" s="836" t="s">
        <v>194</v>
      </c>
      <c r="M35" s="836"/>
      <c r="N35" s="32"/>
      <c r="O35" s="113">
        <f>130.63/111.82</f>
        <v>1.1682167769629763</v>
      </c>
      <c r="P35" s="40" t="s">
        <v>193</v>
      </c>
      <c r="Q35" s="837">
        <f t="shared" si="0"/>
        <v>1770673679.5696239</v>
      </c>
      <c r="R35" s="838"/>
      <c r="S35" s="849"/>
      <c r="T35" s="849"/>
      <c r="U35" s="849"/>
    </row>
    <row r="36" spans="2:21" ht="30" customHeight="1" x14ac:dyDescent="0.2">
      <c r="B36" s="258"/>
      <c r="C36" s="260"/>
      <c r="D36" s="833" t="s">
        <v>151</v>
      </c>
      <c r="E36" s="834"/>
      <c r="F36" s="79" t="s">
        <v>152</v>
      </c>
      <c r="G36" s="745">
        <v>3102796048</v>
      </c>
      <c r="H36" s="813"/>
      <c r="I36" s="746"/>
      <c r="J36" s="835"/>
      <c r="K36" s="835"/>
      <c r="L36" s="836" t="s">
        <v>195</v>
      </c>
      <c r="M36" s="836"/>
      <c r="N36" s="32"/>
      <c r="O36" s="113">
        <f>130.63/111.82</f>
        <v>1.1682167769629763</v>
      </c>
      <c r="P36" s="40" t="s">
        <v>193</v>
      </c>
      <c r="Q36" s="837">
        <f t="shared" si="0"/>
        <v>2656010518.9264331</v>
      </c>
      <c r="R36" s="838"/>
      <c r="S36" s="849"/>
      <c r="T36" s="849"/>
      <c r="U36" s="849"/>
    </row>
    <row r="37" spans="2:21" ht="30" customHeight="1" x14ac:dyDescent="0.2">
      <c r="B37" s="258"/>
      <c r="C37" s="260"/>
      <c r="D37" s="833" t="s">
        <v>151</v>
      </c>
      <c r="E37" s="834"/>
      <c r="F37" s="79" t="s">
        <v>152</v>
      </c>
      <c r="G37" s="745">
        <v>3144320000</v>
      </c>
      <c r="H37" s="813"/>
      <c r="I37" s="746"/>
      <c r="J37" s="844"/>
      <c r="K37" s="835"/>
      <c r="L37" s="836" t="s">
        <v>196</v>
      </c>
      <c r="M37" s="836"/>
      <c r="N37" s="32"/>
      <c r="O37" s="113">
        <f>130.63/111.82</f>
        <v>1.1682167769629763</v>
      </c>
      <c r="P37" s="40" t="s">
        <v>193</v>
      </c>
      <c r="Q37" s="837">
        <f t="shared" si="0"/>
        <v>2691555250.7081065</v>
      </c>
      <c r="R37" s="838"/>
      <c r="S37" s="849"/>
      <c r="T37" s="849"/>
      <c r="U37" s="849"/>
    </row>
    <row r="38" spans="2:21" ht="30" customHeight="1" x14ac:dyDescent="0.2">
      <c r="B38" s="258"/>
      <c r="C38" s="260"/>
      <c r="D38" s="833" t="s">
        <v>151</v>
      </c>
      <c r="E38" s="834"/>
      <c r="F38" s="79" t="s">
        <v>152</v>
      </c>
      <c r="G38" s="745">
        <v>2453430908</v>
      </c>
      <c r="H38" s="813"/>
      <c r="I38" s="746"/>
      <c r="J38" s="835"/>
      <c r="K38" s="835"/>
      <c r="L38" s="836" t="s">
        <v>197</v>
      </c>
      <c r="M38" s="836"/>
      <c r="N38" s="32"/>
      <c r="O38" s="113">
        <f>131.28/111.82</f>
        <v>1.1740296905741372</v>
      </c>
      <c r="P38" s="40" t="s">
        <v>198</v>
      </c>
      <c r="Q38" s="837">
        <f t="shared" si="0"/>
        <v>2089752011.9786713</v>
      </c>
      <c r="R38" s="838"/>
      <c r="S38" s="849"/>
      <c r="T38" s="849"/>
      <c r="U38" s="849"/>
    </row>
    <row r="39" spans="2:21" ht="30" customHeight="1" x14ac:dyDescent="0.2">
      <c r="B39" s="258"/>
      <c r="C39" s="260"/>
      <c r="D39" s="833" t="s">
        <v>151</v>
      </c>
      <c r="E39" s="834"/>
      <c r="F39" s="79" t="s">
        <v>152</v>
      </c>
      <c r="G39" s="745">
        <v>3884800000</v>
      </c>
      <c r="H39" s="813"/>
      <c r="I39" s="746"/>
      <c r="J39" s="835"/>
      <c r="K39" s="835"/>
      <c r="L39" s="836" t="s">
        <v>199</v>
      </c>
      <c r="M39" s="836"/>
      <c r="N39" s="32"/>
      <c r="O39" s="113">
        <f>131.28/111.82</f>
        <v>1.1740296905741372</v>
      </c>
      <c r="P39" s="40" t="s">
        <v>198</v>
      </c>
      <c r="Q39" s="837">
        <f t="shared" si="0"/>
        <v>3308945277.2699566</v>
      </c>
      <c r="R39" s="838"/>
      <c r="S39" s="849"/>
      <c r="T39" s="849"/>
      <c r="U39" s="849"/>
    </row>
    <row r="40" spans="2:21" ht="30" customHeight="1" x14ac:dyDescent="0.2">
      <c r="B40" s="258"/>
      <c r="C40" s="260"/>
      <c r="D40" s="833" t="s">
        <v>151</v>
      </c>
      <c r="E40" s="834"/>
      <c r="F40" s="79" t="s">
        <v>152</v>
      </c>
      <c r="G40" s="745">
        <v>3680146362</v>
      </c>
      <c r="H40" s="813"/>
      <c r="I40" s="746"/>
      <c r="J40" s="835"/>
      <c r="K40" s="835"/>
      <c r="L40" s="836" t="s">
        <v>199</v>
      </c>
      <c r="M40" s="836"/>
      <c r="N40" s="32"/>
      <c r="O40" s="113">
        <f>131.28/111.82</f>
        <v>1.1740296905741372</v>
      </c>
      <c r="P40" s="40" t="s">
        <v>198</v>
      </c>
      <c r="Q40" s="837">
        <f t="shared" si="0"/>
        <v>3134628017.9680066</v>
      </c>
      <c r="R40" s="838"/>
      <c r="S40" s="849"/>
      <c r="T40" s="849"/>
      <c r="U40" s="849"/>
    </row>
    <row r="41" spans="2:21" ht="30" customHeight="1" x14ac:dyDescent="0.2">
      <c r="B41" s="258"/>
      <c r="C41" s="260"/>
      <c r="D41" s="833" t="s">
        <v>151</v>
      </c>
      <c r="E41" s="834"/>
      <c r="F41" s="79" t="s">
        <v>152</v>
      </c>
      <c r="G41" s="745">
        <v>1524124667</v>
      </c>
      <c r="H41" s="813"/>
      <c r="I41" s="746"/>
      <c r="J41" s="835"/>
      <c r="K41" s="835"/>
      <c r="L41" s="836" t="s">
        <v>200</v>
      </c>
      <c r="M41" s="836"/>
      <c r="N41" s="32"/>
      <c r="O41" s="113">
        <f>131.95/111.82</f>
        <v>1.1800214630656412</v>
      </c>
      <c r="P41" s="40" t="s">
        <v>201</v>
      </c>
      <c r="Q41" s="837">
        <f t="shared" si="0"/>
        <v>1291607580.6285715</v>
      </c>
      <c r="R41" s="838"/>
      <c r="S41" s="849"/>
      <c r="T41" s="849"/>
      <c r="U41" s="849"/>
    </row>
    <row r="42" spans="2:21" ht="30" customHeight="1" x14ac:dyDescent="0.2">
      <c r="B42" s="258"/>
      <c r="C42" s="260"/>
      <c r="D42" s="833" t="s">
        <v>151</v>
      </c>
      <c r="E42" s="834"/>
      <c r="F42" s="79" t="s">
        <v>152</v>
      </c>
      <c r="G42" s="740">
        <v>2286187000</v>
      </c>
      <c r="H42" s="740"/>
      <c r="I42" s="740"/>
      <c r="J42" s="835"/>
      <c r="K42" s="835"/>
      <c r="L42" s="836" t="s">
        <v>202</v>
      </c>
      <c r="M42" s="836"/>
      <c r="N42" s="32"/>
      <c r="O42" s="113">
        <f>131.95/111.82</f>
        <v>1.1800214630656412</v>
      </c>
      <c r="P42" s="40" t="s">
        <v>201</v>
      </c>
      <c r="Q42" s="837">
        <f t="shared" si="0"/>
        <v>1937411370.5191362</v>
      </c>
      <c r="R42" s="838"/>
      <c r="S42" s="263"/>
      <c r="T42" s="263"/>
      <c r="U42" s="263"/>
    </row>
    <row r="43" spans="2:21" ht="30" customHeight="1" x14ac:dyDescent="0.2">
      <c r="B43" s="258"/>
      <c r="C43" s="260"/>
      <c r="D43" s="833" t="s">
        <v>151</v>
      </c>
      <c r="E43" s="834"/>
      <c r="F43" s="79" t="s">
        <v>152</v>
      </c>
      <c r="G43" s="740">
        <v>2172591291</v>
      </c>
      <c r="H43" s="740"/>
      <c r="I43" s="740"/>
      <c r="J43" s="835"/>
      <c r="K43" s="835"/>
      <c r="L43" s="836" t="s">
        <v>202</v>
      </c>
      <c r="M43" s="836"/>
      <c r="N43" s="32"/>
      <c r="O43" s="113">
        <f>131.95/111.82</f>
        <v>1.1800214630656412</v>
      </c>
      <c r="P43" s="40" t="s">
        <v>201</v>
      </c>
      <c r="Q43" s="837">
        <f t="shared" si="0"/>
        <v>1841145571.501478</v>
      </c>
      <c r="R43" s="838"/>
      <c r="S43" s="263"/>
      <c r="T43" s="263"/>
      <c r="U43" s="263"/>
    </row>
    <row r="44" spans="2:21" ht="30" customHeight="1" x14ac:dyDescent="0.2">
      <c r="B44" s="258"/>
      <c r="C44" s="260"/>
      <c r="D44" s="833" t="s">
        <v>151</v>
      </c>
      <c r="E44" s="834"/>
      <c r="F44" s="79" t="s">
        <v>152</v>
      </c>
      <c r="G44" s="740">
        <v>2300677333</v>
      </c>
      <c r="H44" s="740"/>
      <c r="I44" s="740"/>
      <c r="J44" s="835"/>
      <c r="K44" s="835"/>
      <c r="L44" s="836" t="s">
        <v>203</v>
      </c>
      <c r="M44" s="836"/>
      <c r="N44" s="41"/>
      <c r="O44" s="113">
        <f>132.58/111.82</f>
        <v>1.1856555177964587</v>
      </c>
      <c r="P44" s="40" t="s">
        <v>204</v>
      </c>
      <c r="Q44" s="837">
        <f t="shared" si="0"/>
        <v>1940426454.7900133</v>
      </c>
      <c r="R44" s="838"/>
      <c r="S44" s="849"/>
      <c r="T44" s="849"/>
      <c r="U44" s="849"/>
    </row>
    <row r="45" spans="2:21" ht="30" customHeight="1" x14ac:dyDescent="0.2">
      <c r="B45" s="258"/>
      <c r="C45" s="260"/>
      <c r="D45" s="833" t="s">
        <v>151</v>
      </c>
      <c r="E45" s="834"/>
      <c r="F45" s="79" t="s">
        <v>152</v>
      </c>
      <c r="G45" s="740">
        <v>3451016000</v>
      </c>
      <c r="H45" s="740"/>
      <c r="I45" s="740"/>
      <c r="J45" s="835"/>
      <c r="K45" s="835"/>
      <c r="L45" s="836" t="s">
        <v>205</v>
      </c>
      <c r="M45" s="836" t="s">
        <v>205</v>
      </c>
      <c r="N45" s="41"/>
      <c r="O45" s="113">
        <f>132.58/111.82</f>
        <v>1.1856555177964587</v>
      </c>
      <c r="P45" s="40" t="s">
        <v>204</v>
      </c>
      <c r="Q45" s="837">
        <f t="shared" si="0"/>
        <v>2910639682.6067276</v>
      </c>
      <c r="R45" s="838"/>
      <c r="S45" s="849"/>
      <c r="T45" s="849"/>
      <c r="U45" s="849"/>
    </row>
    <row r="46" spans="2:21" ht="30" customHeight="1" x14ac:dyDescent="0.2">
      <c r="B46" s="258"/>
      <c r="C46" s="260"/>
      <c r="D46" s="833" t="s">
        <v>151</v>
      </c>
      <c r="E46" s="834"/>
      <c r="F46" s="79" t="s">
        <v>152</v>
      </c>
      <c r="G46" s="740">
        <v>3451016000</v>
      </c>
      <c r="H46" s="740"/>
      <c r="I46" s="740"/>
      <c r="J46" s="835"/>
      <c r="K46" s="835"/>
      <c r="L46" s="836" t="s">
        <v>206</v>
      </c>
      <c r="M46" s="836" t="s">
        <v>206</v>
      </c>
      <c r="N46" s="41"/>
      <c r="O46" s="113">
        <f>132.58/111.82</f>
        <v>1.1856555177964587</v>
      </c>
      <c r="P46" s="40" t="s">
        <v>204</v>
      </c>
      <c r="Q46" s="837">
        <f t="shared" si="0"/>
        <v>2910639682.6067276</v>
      </c>
      <c r="R46" s="838"/>
      <c r="S46" s="849"/>
      <c r="T46" s="849"/>
      <c r="U46" s="849"/>
    </row>
    <row r="47" spans="2:21" ht="30" customHeight="1" x14ac:dyDescent="0.2">
      <c r="B47" s="258"/>
      <c r="C47" s="260"/>
      <c r="D47" s="833" t="s">
        <v>151</v>
      </c>
      <c r="E47" s="834"/>
      <c r="F47" s="79" t="s">
        <v>152</v>
      </c>
      <c r="G47" s="740">
        <v>1592666667</v>
      </c>
      <c r="H47" s="740"/>
      <c r="I47" s="740"/>
      <c r="J47" s="835"/>
      <c r="K47" s="835"/>
      <c r="L47" s="836">
        <v>42594</v>
      </c>
      <c r="M47" s="836">
        <v>42594</v>
      </c>
      <c r="N47" s="41"/>
      <c r="O47" s="113">
        <f>133.27/111.82</f>
        <v>1.1918261491683064</v>
      </c>
      <c r="P47" s="40" t="s">
        <v>207</v>
      </c>
      <c r="Q47" s="837">
        <f t="shared" si="0"/>
        <v>1336324654.4904327</v>
      </c>
      <c r="R47" s="838"/>
      <c r="S47" s="849"/>
      <c r="T47" s="849"/>
      <c r="U47" s="849"/>
    </row>
    <row r="48" spans="2:21" ht="30" customHeight="1" x14ac:dyDescent="0.2">
      <c r="B48" s="258"/>
      <c r="C48" s="260"/>
      <c r="D48" s="833" t="s">
        <v>151</v>
      </c>
      <c r="E48" s="834"/>
      <c r="F48" s="79" t="s">
        <v>152</v>
      </c>
      <c r="G48" s="740">
        <v>733125000</v>
      </c>
      <c r="H48" s="740"/>
      <c r="I48" s="740"/>
      <c r="J48" s="835"/>
      <c r="K48" s="835"/>
      <c r="L48" s="836">
        <v>42601</v>
      </c>
      <c r="M48" s="836">
        <v>42601</v>
      </c>
      <c r="N48" s="41"/>
      <c r="O48" s="113">
        <f>133.27/111.82</f>
        <v>1.1918261491683064</v>
      </c>
      <c r="P48" s="40" t="s">
        <v>207</v>
      </c>
      <c r="Q48" s="837">
        <f t="shared" si="0"/>
        <v>615127466.79672837</v>
      </c>
      <c r="R48" s="838"/>
      <c r="S48" s="849"/>
      <c r="T48" s="849"/>
      <c r="U48" s="849"/>
    </row>
    <row r="49" spans="2:21" ht="30" customHeight="1" x14ac:dyDescent="0.2">
      <c r="B49" s="258"/>
      <c r="C49" s="260"/>
      <c r="D49" s="833" t="s">
        <v>151</v>
      </c>
      <c r="E49" s="834"/>
      <c r="F49" s="79" t="s">
        <v>152</v>
      </c>
      <c r="G49" s="740">
        <v>2360000000</v>
      </c>
      <c r="H49" s="740"/>
      <c r="I49" s="740"/>
      <c r="J49" s="835"/>
      <c r="K49" s="835"/>
      <c r="L49" s="836">
        <v>42613</v>
      </c>
      <c r="M49" s="836">
        <v>42613</v>
      </c>
      <c r="N49" s="41"/>
      <c r="O49" s="113">
        <f>133.27/111.82</f>
        <v>1.1918261491683064</v>
      </c>
      <c r="P49" s="40" t="s">
        <v>207</v>
      </c>
      <c r="Q49" s="837">
        <f t="shared" si="0"/>
        <v>1980154573.4223752</v>
      </c>
      <c r="R49" s="838"/>
      <c r="S49" s="849"/>
      <c r="T49" s="849"/>
      <c r="U49" s="849"/>
    </row>
    <row r="50" spans="2:21" ht="30" customHeight="1" x14ac:dyDescent="0.2">
      <c r="B50" s="258"/>
      <c r="C50" s="260"/>
      <c r="D50" s="833" t="s">
        <v>151</v>
      </c>
      <c r="E50" s="834"/>
      <c r="F50" s="79" t="s">
        <v>152</v>
      </c>
      <c r="G50" s="740">
        <v>1655875000</v>
      </c>
      <c r="H50" s="740"/>
      <c r="I50" s="740"/>
      <c r="J50" s="835"/>
      <c r="K50" s="835"/>
      <c r="L50" s="836">
        <v>42613</v>
      </c>
      <c r="M50" s="836">
        <v>42613</v>
      </c>
      <c r="N50" s="41"/>
      <c r="O50" s="113">
        <f>133.27/111.82</f>
        <v>1.1918261491683064</v>
      </c>
      <c r="P50" s="40" t="s">
        <v>207</v>
      </c>
      <c r="Q50" s="837">
        <f t="shared" si="0"/>
        <v>1389359514.5193965</v>
      </c>
      <c r="R50" s="838"/>
      <c r="S50" s="849"/>
      <c r="T50" s="849"/>
      <c r="U50" s="849"/>
    </row>
    <row r="51" spans="2:21" ht="30" customHeight="1" x14ac:dyDescent="0.2">
      <c r="B51" s="258"/>
      <c r="C51" s="260"/>
      <c r="D51" s="833" t="s">
        <v>151</v>
      </c>
      <c r="E51" s="834"/>
      <c r="F51" s="79" t="s">
        <v>152</v>
      </c>
      <c r="G51" s="740">
        <v>29000000</v>
      </c>
      <c r="H51" s="740"/>
      <c r="I51" s="740"/>
      <c r="J51" s="835"/>
      <c r="K51" s="835"/>
      <c r="L51" s="836">
        <v>42614</v>
      </c>
      <c r="M51" s="836">
        <v>42614</v>
      </c>
      <c r="N51" s="41"/>
      <c r="O51" s="113">
        <f>132.85/111.82</f>
        <v>1.1880701126810946</v>
      </c>
      <c r="P51" s="40" t="s">
        <v>208</v>
      </c>
      <c r="Q51" s="837">
        <f t="shared" si="0"/>
        <v>24409333.835152429</v>
      </c>
      <c r="R51" s="838"/>
      <c r="S51" s="849"/>
      <c r="T51" s="849"/>
      <c r="U51" s="849"/>
    </row>
    <row r="52" spans="2:21" ht="30" customHeight="1" x14ac:dyDescent="0.2">
      <c r="B52" s="258"/>
      <c r="C52" s="260"/>
      <c r="D52" s="833" t="s">
        <v>151</v>
      </c>
      <c r="E52" s="834"/>
      <c r="F52" s="79" t="s">
        <v>152</v>
      </c>
      <c r="G52" s="740">
        <v>600000000</v>
      </c>
      <c r="H52" s="740"/>
      <c r="I52" s="740"/>
      <c r="J52" s="835"/>
      <c r="K52" s="835"/>
      <c r="L52" s="836">
        <v>42627</v>
      </c>
      <c r="M52" s="836">
        <v>42627</v>
      </c>
      <c r="N52" s="41"/>
      <c r="O52" s="113">
        <f>132.85/111.82</f>
        <v>1.1880701126810946</v>
      </c>
      <c r="P52" s="40" t="s">
        <v>208</v>
      </c>
      <c r="Q52" s="837">
        <f t="shared" si="0"/>
        <v>505020700.0376364</v>
      </c>
      <c r="R52" s="838"/>
      <c r="S52" s="849"/>
      <c r="T52" s="849"/>
      <c r="U52" s="849"/>
    </row>
    <row r="53" spans="2:21" ht="30" customHeight="1" x14ac:dyDescent="0.2">
      <c r="B53" s="258"/>
      <c r="C53" s="260"/>
      <c r="D53" s="833" t="s">
        <v>151</v>
      </c>
      <c r="E53" s="834"/>
      <c r="F53" s="79" t="s">
        <v>152</v>
      </c>
      <c r="G53" s="740">
        <v>3570400000</v>
      </c>
      <c r="H53" s="740"/>
      <c r="I53" s="740"/>
      <c r="J53" s="835"/>
      <c r="K53" s="835"/>
      <c r="L53" s="836">
        <v>42629</v>
      </c>
      <c r="M53" s="836">
        <v>42629</v>
      </c>
      <c r="N53" s="41"/>
      <c r="O53" s="113">
        <f>132.85/111.82</f>
        <v>1.1880701126810946</v>
      </c>
      <c r="P53" s="40" t="s">
        <v>208</v>
      </c>
      <c r="Q53" s="837">
        <f t="shared" si="0"/>
        <v>3005209845.6906285</v>
      </c>
      <c r="R53" s="838"/>
      <c r="S53" s="849"/>
      <c r="T53" s="849"/>
      <c r="U53" s="849"/>
    </row>
    <row r="54" spans="2:21" ht="30" customHeight="1" x14ac:dyDescent="0.2">
      <c r="B54" s="258"/>
      <c r="C54" s="260"/>
      <c r="D54" s="833" t="s">
        <v>151</v>
      </c>
      <c r="E54" s="834"/>
      <c r="F54" s="79" t="s">
        <v>152</v>
      </c>
      <c r="G54" s="740">
        <v>1780266667</v>
      </c>
      <c r="H54" s="740"/>
      <c r="I54" s="740"/>
      <c r="J54" s="835"/>
      <c r="K54" s="835"/>
      <c r="L54" s="836">
        <v>42627</v>
      </c>
      <c r="M54" s="836">
        <v>42629</v>
      </c>
      <c r="N54" s="41"/>
      <c r="O54" s="113">
        <f>132.85/111.82</f>
        <v>1.1880701126810946</v>
      </c>
      <c r="P54" s="40" t="s">
        <v>208</v>
      </c>
      <c r="Q54" s="837">
        <f t="shared" si="0"/>
        <v>1498452530.7033496</v>
      </c>
      <c r="R54" s="838"/>
      <c r="S54" s="849"/>
      <c r="T54" s="849"/>
      <c r="U54" s="849"/>
    </row>
    <row r="55" spans="2:21" ht="30" customHeight="1" x14ac:dyDescent="0.2">
      <c r="B55" s="258"/>
      <c r="C55" s="260"/>
      <c r="D55" s="833" t="s">
        <v>151</v>
      </c>
      <c r="E55" s="834"/>
      <c r="F55" s="79" t="s">
        <v>152</v>
      </c>
      <c r="G55" s="740">
        <v>5000000000</v>
      </c>
      <c r="H55" s="740"/>
      <c r="I55" s="740"/>
      <c r="J55" s="835"/>
      <c r="K55" s="835"/>
      <c r="L55" s="836">
        <v>42657</v>
      </c>
      <c r="M55" s="836">
        <v>42657</v>
      </c>
      <c r="N55" s="41"/>
      <c r="O55" s="113">
        <f>132.78/111.82</f>
        <v>1.1874441065998929</v>
      </c>
      <c r="P55" s="40" t="s">
        <v>209</v>
      </c>
      <c r="Q55" s="837">
        <f t="shared" si="0"/>
        <v>4210724506.702816</v>
      </c>
      <c r="R55" s="838"/>
      <c r="S55" s="849"/>
      <c r="T55" s="849"/>
      <c r="U55" s="849"/>
    </row>
    <row r="56" spans="2:21" ht="30" customHeight="1" x14ac:dyDescent="0.2">
      <c r="B56" s="258"/>
      <c r="C56" s="260"/>
      <c r="D56" s="833" t="s">
        <v>151</v>
      </c>
      <c r="E56" s="834"/>
      <c r="F56" s="79" t="s">
        <v>152</v>
      </c>
      <c r="G56" s="740">
        <v>2900000000</v>
      </c>
      <c r="H56" s="740"/>
      <c r="I56" s="740"/>
      <c r="J56" s="835"/>
      <c r="K56" s="835"/>
      <c r="L56" s="836" t="s">
        <v>210</v>
      </c>
      <c r="M56" s="836" t="s">
        <v>210</v>
      </c>
      <c r="N56" s="41"/>
      <c r="O56" s="113">
        <f>132.78/111.82</f>
        <v>1.1874441065998929</v>
      </c>
      <c r="P56" s="40" t="s">
        <v>209</v>
      </c>
      <c r="Q56" s="837">
        <f t="shared" si="0"/>
        <v>2442220213.8876333</v>
      </c>
      <c r="R56" s="838"/>
      <c r="S56" s="849"/>
      <c r="T56" s="849"/>
      <c r="U56" s="849"/>
    </row>
    <row r="57" spans="2:21" ht="30" customHeight="1" x14ac:dyDescent="0.2">
      <c r="B57" s="258"/>
      <c r="C57" s="260"/>
      <c r="D57" s="833" t="s">
        <v>151</v>
      </c>
      <c r="E57" s="834"/>
      <c r="F57" s="79" t="s">
        <v>152</v>
      </c>
      <c r="G57" s="740">
        <v>3570400000</v>
      </c>
      <c r="H57" s="740"/>
      <c r="I57" s="740"/>
      <c r="J57" s="835"/>
      <c r="K57" s="835"/>
      <c r="L57" s="836" t="s">
        <v>211</v>
      </c>
      <c r="M57" s="836" t="s">
        <v>211</v>
      </c>
      <c r="N57" s="41"/>
      <c r="O57" s="113">
        <f>132.78/111.82</f>
        <v>1.1874441065998929</v>
      </c>
      <c r="P57" s="40" t="s">
        <v>209</v>
      </c>
      <c r="Q57" s="837">
        <f t="shared" si="0"/>
        <v>3006794155.746347</v>
      </c>
      <c r="R57" s="838"/>
      <c r="S57" s="849"/>
      <c r="T57" s="849"/>
      <c r="U57" s="849"/>
    </row>
    <row r="58" spans="2:21" ht="30" customHeight="1" x14ac:dyDescent="0.2">
      <c r="B58" s="258"/>
      <c r="C58" s="260"/>
      <c r="D58" s="833" t="s">
        <v>151</v>
      </c>
      <c r="E58" s="834"/>
      <c r="F58" s="79" t="s">
        <v>152</v>
      </c>
      <c r="G58" s="740">
        <v>5000000000</v>
      </c>
      <c r="H58" s="740"/>
      <c r="I58" s="740"/>
      <c r="J58" s="835"/>
      <c r="K58" s="835"/>
      <c r="L58" s="836" t="s">
        <v>212</v>
      </c>
      <c r="M58" s="836" t="s">
        <v>212</v>
      </c>
      <c r="N58" s="41"/>
      <c r="O58" s="113">
        <f>132.78/111.82</f>
        <v>1.1874441065998929</v>
      </c>
      <c r="P58" s="40" t="s">
        <v>209</v>
      </c>
      <c r="Q58" s="837">
        <f t="shared" si="0"/>
        <v>4210724506.702816</v>
      </c>
      <c r="R58" s="838"/>
      <c r="S58" s="847"/>
      <c r="T58" s="847"/>
      <c r="U58" s="847"/>
    </row>
    <row r="59" spans="2:21" ht="31.5" customHeight="1" x14ac:dyDescent="0.2">
      <c r="B59" s="258"/>
      <c r="C59" s="260"/>
      <c r="D59" s="833" t="s">
        <v>151</v>
      </c>
      <c r="E59" s="834"/>
      <c r="F59" s="79" t="s">
        <v>152</v>
      </c>
      <c r="G59" s="740">
        <v>433333333</v>
      </c>
      <c r="H59" s="740"/>
      <c r="I59" s="740"/>
      <c r="J59" s="835"/>
      <c r="K59" s="835"/>
      <c r="L59" s="836" t="s">
        <v>212</v>
      </c>
      <c r="M59" s="836" t="s">
        <v>212</v>
      </c>
      <c r="N59" s="41"/>
      <c r="O59" s="113">
        <f>132.78/111.82</f>
        <v>1.1874441065998929</v>
      </c>
      <c r="P59" s="40" t="s">
        <v>209</v>
      </c>
      <c r="Q59" s="837">
        <f t="shared" si="0"/>
        <v>364929456.96686244</v>
      </c>
      <c r="R59" s="838"/>
      <c r="S59" s="849"/>
      <c r="T59" s="849"/>
      <c r="U59" s="849"/>
    </row>
    <row r="60" spans="2:21" ht="27.75" customHeight="1" x14ac:dyDescent="0.2">
      <c r="B60" s="258"/>
      <c r="C60" s="260"/>
      <c r="D60" s="833" t="s">
        <v>151</v>
      </c>
      <c r="E60" s="834"/>
      <c r="F60" s="79" t="s">
        <v>152</v>
      </c>
      <c r="G60" s="740">
        <v>1260000000</v>
      </c>
      <c r="H60" s="740"/>
      <c r="I60" s="740"/>
      <c r="J60" s="835"/>
      <c r="K60" s="835"/>
      <c r="L60" s="836" t="s">
        <v>213</v>
      </c>
      <c r="M60" s="836" t="s">
        <v>213</v>
      </c>
      <c r="N60" s="41"/>
      <c r="O60" s="113">
        <f>132.7/111.82</f>
        <v>1.186728671078519</v>
      </c>
      <c r="P60" s="40" t="s">
        <v>214</v>
      </c>
      <c r="Q60" s="837">
        <f t="shared" si="0"/>
        <v>1061742275.8100981</v>
      </c>
      <c r="R60" s="838"/>
      <c r="S60" s="847"/>
      <c r="T60" s="847"/>
      <c r="U60" s="847"/>
    </row>
    <row r="61" spans="2:21" ht="31.5" customHeight="1" x14ac:dyDescent="0.2">
      <c r="B61" s="258"/>
      <c r="C61" s="260"/>
      <c r="D61" s="833" t="s">
        <v>151</v>
      </c>
      <c r="E61" s="834"/>
      <c r="F61" s="79" t="s">
        <v>152</v>
      </c>
      <c r="G61" s="740">
        <v>1890000000</v>
      </c>
      <c r="H61" s="740"/>
      <c r="I61" s="740"/>
      <c r="J61" s="848"/>
      <c r="K61" s="835"/>
      <c r="L61" s="836" t="s">
        <v>215</v>
      </c>
      <c r="M61" s="836" t="s">
        <v>215</v>
      </c>
      <c r="N61" s="41"/>
      <c r="O61" s="113">
        <f>132.7/111.82</f>
        <v>1.186728671078519</v>
      </c>
      <c r="P61" s="40" t="s">
        <v>214</v>
      </c>
      <c r="Q61" s="837">
        <f t="shared" si="0"/>
        <v>1592613413.715147</v>
      </c>
      <c r="R61" s="838"/>
      <c r="S61" s="849"/>
      <c r="T61" s="849"/>
      <c r="U61" s="849"/>
    </row>
    <row r="62" spans="2:21" ht="31.5" customHeight="1" x14ac:dyDescent="0.2">
      <c r="B62" s="258"/>
      <c r="C62" s="260"/>
      <c r="D62" s="833" t="s">
        <v>151</v>
      </c>
      <c r="E62" s="834"/>
      <c r="F62" s="79" t="s">
        <v>152</v>
      </c>
      <c r="G62" s="740">
        <v>1890000000</v>
      </c>
      <c r="H62" s="740"/>
      <c r="I62" s="740"/>
      <c r="J62" s="835"/>
      <c r="K62" s="835"/>
      <c r="L62" s="836" t="s">
        <v>216</v>
      </c>
      <c r="M62" s="836" t="s">
        <v>216</v>
      </c>
      <c r="N62" s="41"/>
      <c r="O62" s="113">
        <f>132.7/111.82</f>
        <v>1.186728671078519</v>
      </c>
      <c r="P62" s="40" t="s">
        <v>214</v>
      </c>
      <c r="Q62" s="837">
        <f t="shared" si="0"/>
        <v>1592613413.715147</v>
      </c>
      <c r="R62" s="838"/>
      <c r="S62" s="832"/>
      <c r="T62" s="832"/>
      <c r="U62" s="832"/>
    </row>
    <row r="63" spans="2:21" ht="31.5" customHeight="1" x14ac:dyDescent="0.2">
      <c r="B63" s="258"/>
      <c r="C63" s="260"/>
      <c r="D63" s="833" t="s">
        <v>151</v>
      </c>
      <c r="E63" s="834"/>
      <c r="F63" s="79" t="s">
        <v>152</v>
      </c>
      <c r="G63" s="740">
        <v>1440000000</v>
      </c>
      <c r="H63" s="740"/>
      <c r="I63" s="740"/>
      <c r="J63" s="835"/>
      <c r="K63" s="835"/>
      <c r="L63" s="836">
        <v>42755</v>
      </c>
      <c r="M63" s="836" t="s">
        <v>216</v>
      </c>
      <c r="N63" s="41"/>
      <c r="O63" s="113">
        <f>133.4/111.82</f>
        <v>1.1929887318905386</v>
      </c>
      <c r="P63" s="40" t="s">
        <v>217</v>
      </c>
      <c r="Q63" s="837">
        <f t="shared" si="0"/>
        <v>1207052473.7631183</v>
      </c>
      <c r="R63" s="838"/>
      <c r="S63" s="832"/>
      <c r="T63" s="832"/>
      <c r="U63" s="832"/>
    </row>
    <row r="64" spans="2:21" ht="31.5" customHeight="1" x14ac:dyDescent="0.2">
      <c r="B64" s="258"/>
      <c r="C64" s="260"/>
      <c r="D64" s="833" t="s">
        <v>151</v>
      </c>
      <c r="E64" s="834"/>
      <c r="F64" s="79" t="s">
        <v>152</v>
      </c>
      <c r="G64" s="740">
        <v>1440000000</v>
      </c>
      <c r="H64" s="740"/>
      <c r="I64" s="740"/>
      <c r="J64" s="835"/>
      <c r="K64" s="835"/>
      <c r="L64" s="836">
        <v>42755</v>
      </c>
      <c r="M64" s="836" t="s">
        <v>216</v>
      </c>
      <c r="N64" s="41"/>
      <c r="O64" s="113">
        <f>133.4/111.82</f>
        <v>1.1929887318905386</v>
      </c>
      <c r="P64" s="40" t="s">
        <v>217</v>
      </c>
      <c r="Q64" s="837">
        <f t="shared" si="0"/>
        <v>1207052473.7631183</v>
      </c>
      <c r="R64" s="838"/>
      <c r="S64" s="832"/>
      <c r="T64" s="832"/>
      <c r="U64" s="832"/>
    </row>
    <row r="65" spans="2:21" ht="31.5" customHeight="1" x14ac:dyDescent="0.2">
      <c r="B65" s="258"/>
      <c r="C65" s="260"/>
      <c r="D65" s="833" t="s">
        <v>151</v>
      </c>
      <c r="E65" s="834"/>
      <c r="F65" s="79" t="s">
        <v>152</v>
      </c>
      <c r="G65" s="740">
        <v>960000000</v>
      </c>
      <c r="H65" s="740"/>
      <c r="I65" s="740"/>
      <c r="J65" s="835"/>
      <c r="K65" s="835"/>
      <c r="L65" s="836" t="s">
        <v>218</v>
      </c>
      <c r="M65" s="836" t="s">
        <v>216</v>
      </c>
      <c r="N65" s="41"/>
      <c r="O65" s="113">
        <f>134.77/111.82</f>
        <v>1.2052405651940621</v>
      </c>
      <c r="P65" s="40" t="s">
        <v>219</v>
      </c>
      <c r="Q65" s="837">
        <f t="shared" si="0"/>
        <v>796521481.04177475</v>
      </c>
      <c r="R65" s="838"/>
      <c r="S65" s="832"/>
      <c r="T65" s="832"/>
      <c r="U65" s="832"/>
    </row>
    <row r="66" spans="2:21" ht="31.5" customHeight="1" x14ac:dyDescent="0.2">
      <c r="B66" s="258"/>
      <c r="C66" s="260"/>
      <c r="D66" s="833" t="s">
        <v>151</v>
      </c>
      <c r="E66" s="834"/>
      <c r="F66" s="79" t="s">
        <v>152</v>
      </c>
      <c r="G66" s="740">
        <v>3450000000</v>
      </c>
      <c r="H66" s="740"/>
      <c r="I66" s="740"/>
      <c r="J66" s="835"/>
      <c r="K66" s="835"/>
      <c r="L66" s="836">
        <v>42826</v>
      </c>
      <c r="M66" s="836" t="s">
        <v>216</v>
      </c>
      <c r="N66" s="41"/>
      <c r="O66" s="113">
        <f>134.77/111.82</f>
        <v>1.2052405651940621</v>
      </c>
      <c r="P66" s="40" t="s">
        <v>220</v>
      </c>
      <c r="Q66" s="837">
        <f t="shared" si="0"/>
        <v>2862499072.4938779</v>
      </c>
      <c r="R66" s="838"/>
      <c r="S66" s="832"/>
      <c r="T66" s="832"/>
      <c r="U66" s="832"/>
    </row>
    <row r="67" spans="2:21" ht="31.5" customHeight="1" x14ac:dyDescent="0.2">
      <c r="B67" s="258"/>
      <c r="C67" s="260"/>
      <c r="D67" s="833" t="s">
        <v>151</v>
      </c>
      <c r="E67" s="834"/>
      <c r="F67" s="79" t="s">
        <v>152</v>
      </c>
      <c r="G67" s="740">
        <v>2300000000</v>
      </c>
      <c r="H67" s="740"/>
      <c r="I67" s="740"/>
      <c r="J67" s="844"/>
      <c r="K67" s="835"/>
      <c r="L67" s="836">
        <v>42788</v>
      </c>
      <c r="M67" s="836" t="s">
        <v>216</v>
      </c>
      <c r="N67" s="41"/>
      <c r="O67" s="113">
        <f>134.77/111.82</f>
        <v>1.2052405651940621</v>
      </c>
      <c r="P67" s="40" t="s">
        <v>220</v>
      </c>
      <c r="Q67" s="837">
        <f t="shared" si="0"/>
        <v>1908332714.9959188</v>
      </c>
      <c r="R67" s="838"/>
      <c r="S67" s="832"/>
      <c r="T67" s="832"/>
      <c r="U67" s="832"/>
    </row>
    <row r="68" spans="2:21" ht="31.5" customHeight="1" x14ac:dyDescent="0.2">
      <c r="B68" s="258"/>
      <c r="C68" s="260"/>
      <c r="D68" s="833" t="s">
        <v>151</v>
      </c>
      <c r="E68" s="834"/>
      <c r="F68" s="79" t="s">
        <v>152</v>
      </c>
      <c r="G68" s="740">
        <v>3450000000</v>
      </c>
      <c r="H68" s="740"/>
      <c r="I68" s="740"/>
      <c r="J68" s="835"/>
      <c r="K68" s="835"/>
      <c r="L68" s="836">
        <v>42786</v>
      </c>
      <c r="M68" s="836" t="s">
        <v>216</v>
      </c>
      <c r="N68" s="41"/>
      <c r="O68" s="113">
        <f>136.12/111.82</f>
        <v>1.2173135396172421</v>
      </c>
      <c r="P68" s="40" t="s">
        <v>220</v>
      </c>
      <c r="Q68" s="837">
        <f t="shared" si="0"/>
        <v>2834109609.1683807</v>
      </c>
      <c r="R68" s="838"/>
      <c r="S68" s="832"/>
      <c r="T68" s="832"/>
      <c r="U68" s="832"/>
    </row>
    <row r="69" spans="2:21" ht="31.5" customHeight="1" x14ac:dyDescent="0.2">
      <c r="B69" s="258"/>
      <c r="C69" s="260"/>
      <c r="D69" s="833" t="s">
        <v>151</v>
      </c>
      <c r="E69" s="834"/>
      <c r="F69" s="79" t="s">
        <v>152</v>
      </c>
      <c r="G69" s="740">
        <v>330000000</v>
      </c>
      <c r="H69" s="740"/>
      <c r="I69" s="740"/>
      <c r="J69" s="844"/>
      <c r="K69" s="835"/>
      <c r="L69" s="836">
        <v>42842</v>
      </c>
      <c r="M69" s="836" t="s">
        <v>216</v>
      </c>
      <c r="N69" s="41"/>
      <c r="O69" s="113">
        <f t="shared" ref="O69:O71" si="1">136.76/111.82</f>
        <v>1.2230370237882311</v>
      </c>
      <c r="P69" s="40" t="s">
        <v>220</v>
      </c>
      <c r="Q69" s="837">
        <f t="shared" si="0"/>
        <v>269820122.84293652</v>
      </c>
      <c r="R69" s="838"/>
      <c r="S69" s="832"/>
      <c r="T69" s="832"/>
      <c r="U69" s="832"/>
    </row>
    <row r="70" spans="2:21" ht="31.5" customHeight="1" x14ac:dyDescent="0.2">
      <c r="B70" s="258"/>
      <c r="C70" s="260"/>
      <c r="D70" s="833" t="s">
        <v>151</v>
      </c>
      <c r="E70" s="834"/>
      <c r="F70" s="79" t="s">
        <v>152</v>
      </c>
      <c r="G70" s="740">
        <v>90000000</v>
      </c>
      <c r="H70" s="740"/>
      <c r="I70" s="740"/>
      <c r="J70" s="835"/>
      <c r="K70" s="835"/>
      <c r="L70" s="845" t="s">
        <v>221</v>
      </c>
      <c r="M70" s="846"/>
      <c r="N70" s="41"/>
      <c r="O70" s="113">
        <f t="shared" si="1"/>
        <v>1.2230370237882311</v>
      </c>
      <c r="P70" s="40" t="s">
        <v>220</v>
      </c>
      <c r="Q70" s="837">
        <f t="shared" si="0"/>
        <v>73587306.229891777</v>
      </c>
      <c r="R70" s="838"/>
      <c r="S70" s="832"/>
      <c r="T70" s="832"/>
      <c r="U70" s="832"/>
    </row>
    <row r="71" spans="2:21" ht="31.5" customHeight="1" x14ac:dyDescent="0.2">
      <c r="B71" s="258"/>
      <c r="C71" s="260"/>
      <c r="D71" s="833" t="s">
        <v>151</v>
      </c>
      <c r="E71" s="834"/>
      <c r="F71" s="79" t="s">
        <v>152</v>
      </c>
      <c r="G71" s="740">
        <v>420000000</v>
      </c>
      <c r="H71" s="740"/>
      <c r="I71" s="740"/>
      <c r="J71" s="844"/>
      <c r="K71" s="835"/>
      <c r="L71" s="836" t="s">
        <v>222</v>
      </c>
      <c r="M71" s="836" t="s">
        <v>216</v>
      </c>
      <c r="N71" s="41"/>
      <c r="O71" s="113">
        <f t="shared" si="1"/>
        <v>1.2230370237882311</v>
      </c>
      <c r="P71" s="40" t="s">
        <v>220</v>
      </c>
      <c r="Q71" s="837">
        <f t="shared" si="0"/>
        <v>343407429.07282829</v>
      </c>
      <c r="R71" s="838"/>
      <c r="S71" s="832"/>
      <c r="T71" s="832"/>
      <c r="U71" s="832"/>
    </row>
    <row r="72" spans="2:21" ht="31.5" customHeight="1" x14ac:dyDescent="0.2">
      <c r="B72" s="258"/>
      <c r="C72" s="260"/>
      <c r="D72" s="833" t="s">
        <v>151</v>
      </c>
      <c r="E72" s="834"/>
      <c r="F72" s="79" t="s">
        <v>152</v>
      </c>
      <c r="G72" s="740">
        <v>75000000</v>
      </c>
      <c r="H72" s="740"/>
      <c r="I72" s="740"/>
      <c r="J72" s="835"/>
      <c r="K72" s="835"/>
      <c r="L72" s="836" t="s">
        <v>223</v>
      </c>
      <c r="M72" s="836" t="s">
        <v>216</v>
      </c>
      <c r="N72" s="41"/>
      <c r="O72" s="113">
        <f t="shared" ref="O72:O79" si="2">137.4/111.82</f>
        <v>1.2287605079592203</v>
      </c>
      <c r="P72" s="40" t="s">
        <v>224</v>
      </c>
      <c r="Q72" s="837">
        <f t="shared" si="0"/>
        <v>61037117.903930128</v>
      </c>
      <c r="R72" s="838"/>
      <c r="S72" s="832"/>
      <c r="T72" s="832"/>
      <c r="U72" s="832"/>
    </row>
    <row r="73" spans="2:21" ht="31.5" customHeight="1" x14ac:dyDescent="0.2">
      <c r="B73" s="258"/>
      <c r="C73" s="260"/>
      <c r="D73" s="833" t="s">
        <v>151</v>
      </c>
      <c r="E73" s="834"/>
      <c r="F73" s="79" t="s">
        <v>152</v>
      </c>
      <c r="G73" s="740">
        <v>280000000</v>
      </c>
      <c r="H73" s="740"/>
      <c r="I73" s="740"/>
      <c r="J73" s="835"/>
      <c r="K73" s="835"/>
      <c r="L73" s="836" t="s">
        <v>225</v>
      </c>
      <c r="M73" s="836" t="s">
        <v>216</v>
      </c>
      <c r="N73" s="41"/>
      <c r="O73" s="113">
        <f t="shared" si="2"/>
        <v>1.2287605079592203</v>
      </c>
      <c r="P73" s="40" t="s">
        <v>224</v>
      </c>
      <c r="Q73" s="837">
        <f t="shared" si="0"/>
        <v>227871906.84133914</v>
      </c>
      <c r="R73" s="838"/>
      <c r="S73" s="832"/>
      <c r="T73" s="832"/>
      <c r="U73" s="832"/>
    </row>
    <row r="74" spans="2:21" ht="31.5" customHeight="1" x14ac:dyDescent="0.2">
      <c r="B74" s="258"/>
      <c r="C74" s="260"/>
      <c r="D74" s="833" t="s">
        <v>151</v>
      </c>
      <c r="E74" s="834"/>
      <c r="F74" s="79" t="s">
        <v>152</v>
      </c>
      <c r="G74" s="740">
        <v>50000000</v>
      </c>
      <c r="H74" s="740"/>
      <c r="I74" s="740"/>
      <c r="J74" s="835"/>
      <c r="K74" s="835"/>
      <c r="L74" s="836" t="s">
        <v>226</v>
      </c>
      <c r="M74" s="836" t="s">
        <v>216</v>
      </c>
      <c r="N74" s="41"/>
      <c r="O74" s="113">
        <f t="shared" si="2"/>
        <v>1.2287605079592203</v>
      </c>
      <c r="P74" s="40" t="s">
        <v>224</v>
      </c>
      <c r="Q74" s="837">
        <f t="shared" si="0"/>
        <v>40691411.935953416</v>
      </c>
      <c r="R74" s="838"/>
      <c r="S74" s="832"/>
      <c r="T74" s="832"/>
      <c r="U74" s="832"/>
    </row>
    <row r="75" spans="2:21" ht="31.5" customHeight="1" x14ac:dyDescent="0.2">
      <c r="B75" s="258"/>
      <c r="C75" s="260"/>
      <c r="D75" s="833" t="s">
        <v>151</v>
      </c>
      <c r="E75" s="834"/>
      <c r="F75" s="79" t="s">
        <v>152</v>
      </c>
      <c r="G75" s="740">
        <v>187500000</v>
      </c>
      <c r="H75" s="740"/>
      <c r="I75" s="740"/>
      <c r="J75" s="835"/>
      <c r="K75" s="835"/>
      <c r="L75" s="836" t="s">
        <v>227</v>
      </c>
      <c r="M75" s="836" t="s">
        <v>216</v>
      </c>
      <c r="N75" s="41"/>
      <c r="O75" s="113">
        <f t="shared" si="2"/>
        <v>1.2287605079592203</v>
      </c>
      <c r="P75" s="40" t="s">
        <v>224</v>
      </c>
      <c r="Q75" s="837">
        <f t="shared" si="0"/>
        <v>152592794.75982532</v>
      </c>
      <c r="R75" s="838"/>
      <c r="S75" s="832"/>
      <c r="T75" s="832"/>
      <c r="U75" s="832"/>
    </row>
    <row r="76" spans="2:21" ht="31.5" customHeight="1" x14ac:dyDescent="0.2">
      <c r="B76" s="258"/>
      <c r="C76" s="260"/>
      <c r="D76" s="833" t="s">
        <v>151</v>
      </c>
      <c r="E76" s="834"/>
      <c r="F76" s="79" t="s">
        <v>152</v>
      </c>
      <c r="G76" s="740">
        <v>100000000</v>
      </c>
      <c r="H76" s="740"/>
      <c r="I76" s="740"/>
      <c r="J76" s="835"/>
      <c r="K76" s="835"/>
      <c r="L76" s="836" t="s">
        <v>228</v>
      </c>
      <c r="M76" s="836" t="s">
        <v>216</v>
      </c>
      <c r="N76" s="41"/>
      <c r="O76" s="113">
        <f t="shared" si="2"/>
        <v>1.2287605079592203</v>
      </c>
      <c r="P76" s="40" t="s">
        <v>224</v>
      </c>
      <c r="Q76" s="837">
        <f t="shared" si="0"/>
        <v>81382823.871906832</v>
      </c>
      <c r="R76" s="838"/>
      <c r="S76" s="832"/>
      <c r="T76" s="832"/>
      <c r="U76" s="832"/>
    </row>
    <row r="77" spans="2:21" ht="31.5" customHeight="1" x14ac:dyDescent="0.2">
      <c r="B77" s="258"/>
      <c r="C77" s="260"/>
      <c r="D77" s="833" t="s">
        <v>151</v>
      </c>
      <c r="E77" s="834"/>
      <c r="F77" s="79" t="s">
        <v>152</v>
      </c>
      <c r="G77" s="740">
        <v>187500000</v>
      </c>
      <c r="H77" s="740"/>
      <c r="I77" s="740"/>
      <c r="J77" s="835"/>
      <c r="K77" s="835"/>
      <c r="L77" s="836" t="s">
        <v>229</v>
      </c>
      <c r="M77" s="836" t="s">
        <v>216</v>
      </c>
      <c r="N77" s="41"/>
      <c r="O77" s="113">
        <f t="shared" si="2"/>
        <v>1.2287605079592203</v>
      </c>
      <c r="P77" s="40" t="s">
        <v>224</v>
      </c>
      <c r="Q77" s="837">
        <f t="shared" si="0"/>
        <v>152592794.75982532</v>
      </c>
      <c r="R77" s="838"/>
      <c r="S77" s="832"/>
      <c r="T77" s="832"/>
      <c r="U77" s="832"/>
    </row>
    <row r="78" spans="2:21" ht="31.5" customHeight="1" x14ac:dyDescent="0.2">
      <c r="B78" s="258"/>
      <c r="C78" s="260"/>
      <c r="D78" s="833" t="s">
        <v>151</v>
      </c>
      <c r="E78" s="834"/>
      <c r="F78" s="79" t="s">
        <v>152</v>
      </c>
      <c r="G78" s="740">
        <v>90000000</v>
      </c>
      <c r="H78" s="740"/>
      <c r="I78" s="740"/>
      <c r="J78" s="835"/>
      <c r="K78" s="835"/>
      <c r="L78" s="836" t="s">
        <v>229</v>
      </c>
      <c r="M78" s="836" t="s">
        <v>216</v>
      </c>
      <c r="N78" s="41"/>
      <c r="O78" s="113">
        <f t="shared" si="2"/>
        <v>1.2287605079592203</v>
      </c>
      <c r="P78" s="40" t="s">
        <v>224</v>
      </c>
      <c r="Q78" s="837">
        <f t="shared" si="0"/>
        <v>73244541.484716147</v>
      </c>
      <c r="R78" s="838"/>
      <c r="S78" s="832"/>
      <c r="T78" s="832"/>
      <c r="U78" s="832"/>
    </row>
    <row r="79" spans="2:21" ht="31.5" customHeight="1" x14ac:dyDescent="0.2">
      <c r="B79" s="258"/>
      <c r="C79" s="260"/>
      <c r="D79" s="833" t="s">
        <v>151</v>
      </c>
      <c r="E79" s="834"/>
      <c r="F79" s="79" t="s">
        <v>152</v>
      </c>
      <c r="G79" s="740">
        <v>25000000</v>
      </c>
      <c r="H79" s="740"/>
      <c r="I79" s="740"/>
      <c r="J79" s="844"/>
      <c r="K79" s="835"/>
      <c r="L79" s="836" t="s">
        <v>230</v>
      </c>
      <c r="M79" s="836" t="s">
        <v>216</v>
      </c>
      <c r="N79" s="41"/>
      <c r="O79" s="113">
        <f t="shared" si="2"/>
        <v>1.2287605079592203</v>
      </c>
      <c r="P79" s="40" t="s">
        <v>224</v>
      </c>
      <c r="Q79" s="837">
        <f t="shared" ref="Q79:Q110" si="3">+G79/O79</f>
        <v>20345705.967976708</v>
      </c>
      <c r="R79" s="838"/>
      <c r="S79" s="832"/>
      <c r="T79" s="832"/>
      <c r="U79" s="832"/>
    </row>
    <row r="80" spans="2:21" ht="31.5" customHeight="1" x14ac:dyDescent="0.2">
      <c r="B80" s="258"/>
      <c r="C80" s="260"/>
      <c r="D80" s="833" t="s">
        <v>151</v>
      </c>
      <c r="E80" s="834"/>
      <c r="F80" s="79" t="s">
        <v>152</v>
      </c>
      <c r="G80" s="740">
        <v>15000000</v>
      </c>
      <c r="H80" s="740"/>
      <c r="I80" s="740"/>
      <c r="J80" s="844"/>
      <c r="K80" s="835"/>
      <c r="L80" s="836" t="s">
        <v>231</v>
      </c>
      <c r="M80" s="836" t="s">
        <v>216</v>
      </c>
      <c r="N80" s="41"/>
      <c r="O80" s="113">
        <f>138.05/111.82</f>
        <v>1.2345734215703812</v>
      </c>
      <c r="P80" s="40" t="s">
        <v>232</v>
      </c>
      <c r="Q80" s="837">
        <f t="shared" si="3"/>
        <v>12149945.67185802</v>
      </c>
      <c r="R80" s="838"/>
      <c r="S80" s="832"/>
      <c r="T80" s="832"/>
      <c r="U80" s="832"/>
    </row>
    <row r="81" spans="2:21" ht="31.5" customHeight="1" x14ac:dyDescent="0.2">
      <c r="B81" s="258"/>
      <c r="C81" s="260"/>
      <c r="D81" s="833" t="s">
        <v>151</v>
      </c>
      <c r="E81" s="834"/>
      <c r="F81" s="79" t="s">
        <v>152</v>
      </c>
      <c r="G81" s="740">
        <v>10000000</v>
      </c>
      <c r="H81" s="740"/>
      <c r="I81" s="740"/>
      <c r="J81" s="844"/>
      <c r="K81" s="835"/>
      <c r="L81" s="836" t="s">
        <v>233</v>
      </c>
      <c r="M81" s="836" t="s">
        <v>216</v>
      </c>
      <c r="N81" s="41"/>
      <c r="O81" s="113">
        <f>138.05/111.82</f>
        <v>1.2345734215703812</v>
      </c>
      <c r="P81" s="40" t="s">
        <v>234</v>
      </c>
      <c r="Q81" s="837">
        <f t="shared" si="3"/>
        <v>8099963.7812386798</v>
      </c>
      <c r="R81" s="838"/>
      <c r="S81" s="832"/>
      <c r="T81" s="832"/>
      <c r="U81" s="832"/>
    </row>
    <row r="82" spans="2:21" ht="31.5" customHeight="1" x14ac:dyDescent="0.2">
      <c r="B82" s="190"/>
      <c r="C82" s="192"/>
      <c r="D82" s="833" t="s">
        <v>151</v>
      </c>
      <c r="E82" s="834"/>
      <c r="F82" s="79" t="s">
        <v>152</v>
      </c>
      <c r="G82" s="740">
        <v>2336000000</v>
      </c>
      <c r="H82" s="740"/>
      <c r="I82" s="740"/>
      <c r="J82" s="835"/>
      <c r="K82" s="835"/>
      <c r="L82" s="836">
        <v>43196</v>
      </c>
      <c r="M82" s="836"/>
      <c r="N82" s="41"/>
      <c r="O82" s="113">
        <f>141.05/111.82</f>
        <v>1.2614022536218925</v>
      </c>
      <c r="P82" s="40" t="s">
        <v>235</v>
      </c>
      <c r="Q82" s="837">
        <f t="shared" si="3"/>
        <v>1851907266.9266214</v>
      </c>
      <c r="R82" s="838"/>
      <c r="S82" s="839"/>
      <c r="T82" s="840"/>
      <c r="U82" s="841"/>
    </row>
    <row r="83" spans="2:21" ht="31.5" customHeight="1" x14ac:dyDescent="0.2">
      <c r="B83" s="190"/>
      <c r="C83" s="192"/>
      <c r="D83" s="833" t="s">
        <v>151</v>
      </c>
      <c r="E83" s="834"/>
      <c r="F83" s="79" t="s">
        <v>152</v>
      </c>
      <c r="G83" s="740">
        <v>3504000000</v>
      </c>
      <c r="H83" s="740"/>
      <c r="I83" s="740"/>
      <c r="J83" s="835"/>
      <c r="K83" s="835"/>
      <c r="L83" s="836">
        <v>43200</v>
      </c>
      <c r="M83" s="836"/>
      <c r="N83" s="41"/>
      <c r="O83" s="113">
        <f t="shared" ref="O83:O84" si="4">141.05/111.82</f>
        <v>1.2614022536218925</v>
      </c>
      <c r="P83" s="40" t="s">
        <v>235</v>
      </c>
      <c r="Q83" s="837">
        <f t="shared" si="3"/>
        <v>2777860900.3899322</v>
      </c>
      <c r="R83" s="838"/>
      <c r="S83" s="839"/>
      <c r="T83" s="840"/>
      <c r="U83" s="841"/>
    </row>
    <row r="84" spans="2:21" ht="31.5" customHeight="1" x14ac:dyDescent="0.2">
      <c r="B84" s="258"/>
      <c r="C84" s="260"/>
      <c r="D84" s="833" t="s">
        <v>151</v>
      </c>
      <c r="E84" s="834"/>
      <c r="F84" s="79" t="s">
        <v>152</v>
      </c>
      <c r="G84" s="740">
        <v>3504000000</v>
      </c>
      <c r="H84" s="740"/>
      <c r="I84" s="740"/>
      <c r="J84" s="835"/>
      <c r="K84" s="835"/>
      <c r="L84" s="836">
        <v>43200</v>
      </c>
      <c r="M84" s="836"/>
      <c r="N84" s="41"/>
      <c r="O84" s="113">
        <f t="shared" si="4"/>
        <v>1.2614022536218925</v>
      </c>
      <c r="P84" s="40" t="s">
        <v>235</v>
      </c>
      <c r="Q84" s="837">
        <f t="shared" si="3"/>
        <v>2777860900.3899322</v>
      </c>
      <c r="R84" s="838"/>
      <c r="S84" s="832"/>
      <c r="T84" s="832"/>
      <c r="U84" s="832"/>
    </row>
    <row r="85" spans="2:21" ht="31.5" customHeight="1" x14ac:dyDescent="0.2">
      <c r="B85" s="190"/>
      <c r="C85" s="192"/>
      <c r="D85" s="833" t="s">
        <v>151</v>
      </c>
      <c r="E85" s="834"/>
      <c r="F85" s="79" t="s">
        <v>152</v>
      </c>
      <c r="G85" s="837">
        <v>18750000000</v>
      </c>
      <c r="H85" s="838"/>
      <c r="I85" s="204"/>
      <c r="J85" s="835"/>
      <c r="K85" s="835"/>
      <c r="L85" s="836">
        <v>43304</v>
      </c>
      <c r="M85" s="836"/>
      <c r="N85" s="72"/>
      <c r="O85" s="113">
        <f>142.28/111.82</f>
        <v>1.272402074763012</v>
      </c>
      <c r="P85" s="51" t="s">
        <v>454</v>
      </c>
      <c r="Q85" s="837">
        <f t="shared" si="3"/>
        <v>14735908068.597132</v>
      </c>
      <c r="R85" s="838"/>
      <c r="S85" s="839" t="s">
        <v>460</v>
      </c>
      <c r="T85" s="840"/>
      <c r="U85" s="841"/>
    </row>
    <row r="86" spans="2:21" ht="40.5" customHeight="1" x14ac:dyDescent="0.2">
      <c r="B86" s="190"/>
      <c r="C86" s="192"/>
      <c r="D86" s="833" t="s">
        <v>151</v>
      </c>
      <c r="E86" s="834"/>
      <c r="F86" s="79" t="s">
        <v>152</v>
      </c>
      <c r="G86" s="837">
        <v>6250000000</v>
      </c>
      <c r="H86" s="838"/>
      <c r="I86" s="204"/>
      <c r="J86" s="835"/>
      <c r="K86" s="835"/>
      <c r="L86" s="836">
        <v>43326</v>
      </c>
      <c r="M86" s="836"/>
      <c r="N86" s="72"/>
      <c r="O86" s="113">
        <f>142.1/111.82</f>
        <v>1.2707923448399214</v>
      </c>
      <c r="P86" s="51" t="s">
        <v>461</v>
      </c>
      <c r="Q86" s="837">
        <f t="shared" si="3"/>
        <v>4918191414.4968328</v>
      </c>
      <c r="R86" s="838"/>
      <c r="S86" s="839" t="s">
        <v>460</v>
      </c>
      <c r="T86" s="840"/>
      <c r="U86" s="841"/>
    </row>
    <row r="87" spans="2:21" ht="40.5" customHeight="1" x14ac:dyDescent="0.2">
      <c r="B87" s="190"/>
      <c r="C87" s="192"/>
      <c r="D87" s="833" t="s">
        <v>151</v>
      </c>
      <c r="E87" s="834"/>
      <c r="F87" s="79" t="s">
        <v>152</v>
      </c>
      <c r="G87" s="837">
        <v>1200000000</v>
      </c>
      <c r="H87" s="838"/>
      <c r="I87" s="204"/>
      <c r="J87" s="835"/>
      <c r="K87" s="835"/>
      <c r="L87" s="836">
        <v>43349</v>
      </c>
      <c r="M87" s="836"/>
      <c r="N87" s="72"/>
      <c r="O87" s="113">
        <f>142.27/111.82</f>
        <v>1.2723126453228404</v>
      </c>
      <c r="P87" s="51" t="s">
        <v>462</v>
      </c>
      <c r="Q87" s="837">
        <f t="shared" si="3"/>
        <v>943164405.70745754</v>
      </c>
      <c r="R87" s="838"/>
      <c r="S87" s="839" t="s">
        <v>460</v>
      </c>
      <c r="T87" s="840"/>
      <c r="U87" s="841"/>
    </row>
    <row r="88" spans="2:21" ht="40.5" customHeight="1" x14ac:dyDescent="0.2">
      <c r="B88" s="190"/>
      <c r="C88" s="192"/>
      <c r="D88" s="833" t="s">
        <v>151</v>
      </c>
      <c r="E88" s="834"/>
      <c r="F88" s="79" t="s">
        <v>152</v>
      </c>
      <c r="G88" s="837">
        <v>31260000000</v>
      </c>
      <c r="H88" s="838"/>
      <c r="I88" s="204"/>
      <c r="J88" s="835"/>
      <c r="K88" s="835"/>
      <c r="L88" s="836">
        <v>43350</v>
      </c>
      <c r="M88" s="836"/>
      <c r="N88" s="72"/>
      <c r="O88" s="113">
        <f>142.27/111.82</f>
        <v>1.2723126453228404</v>
      </c>
      <c r="P88" s="51" t="s">
        <v>462</v>
      </c>
      <c r="Q88" s="837">
        <f t="shared" si="3"/>
        <v>24569432768.679268</v>
      </c>
      <c r="R88" s="838"/>
      <c r="S88" s="839" t="s">
        <v>460</v>
      </c>
      <c r="T88" s="840"/>
      <c r="U88" s="841"/>
    </row>
    <row r="89" spans="2:21" ht="40.5" customHeight="1" x14ac:dyDescent="0.2">
      <c r="B89" s="190"/>
      <c r="C89" s="192"/>
      <c r="D89" s="833" t="s">
        <v>151</v>
      </c>
      <c r="E89" s="834"/>
      <c r="F89" s="79" t="s">
        <v>152</v>
      </c>
      <c r="G89" s="837">
        <v>774948587</v>
      </c>
      <c r="H89" s="838"/>
      <c r="I89" s="204"/>
      <c r="J89" s="835"/>
      <c r="K89" s="835"/>
      <c r="L89" s="836">
        <v>43367</v>
      </c>
      <c r="M89" s="836"/>
      <c r="N89" s="72"/>
      <c r="O89" s="113">
        <f t="shared" ref="O89:O92" si="5">142.27/111.82</f>
        <v>1.2723126453228404</v>
      </c>
      <c r="P89" s="51" t="s">
        <v>462</v>
      </c>
      <c r="Q89" s="837">
        <f t="shared" si="3"/>
        <v>609086602.92640746</v>
      </c>
      <c r="R89" s="838"/>
      <c r="S89" s="839" t="s">
        <v>460</v>
      </c>
      <c r="T89" s="840"/>
      <c r="U89" s="841"/>
    </row>
    <row r="90" spans="2:21" ht="40.5" customHeight="1" x14ac:dyDescent="0.2">
      <c r="B90" s="190"/>
      <c r="C90" s="192"/>
      <c r="D90" s="833" t="s">
        <v>151</v>
      </c>
      <c r="E90" s="834"/>
      <c r="F90" s="79" t="s">
        <v>152</v>
      </c>
      <c r="G90" s="837">
        <v>500000000</v>
      </c>
      <c r="H90" s="838"/>
      <c r="I90" s="204"/>
      <c r="J90" s="835"/>
      <c r="K90" s="835"/>
      <c r="L90" s="836">
        <v>43368</v>
      </c>
      <c r="M90" s="836"/>
      <c r="N90" s="72"/>
      <c r="O90" s="113">
        <f t="shared" si="5"/>
        <v>1.2723126453228404</v>
      </c>
      <c r="P90" s="51" t="s">
        <v>462</v>
      </c>
      <c r="Q90" s="837">
        <f t="shared" si="3"/>
        <v>392985169.044774</v>
      </c>
      <c r="R90" s="838"/>
      <c r="S90" s="839" t="s">
        <v>460</v>
      </c>
      <c r="T90" s="840"/>
      <c r="U90" s="841"/>
    </row>
    <row r="91" spans="2:21" ht="40.5" customHeight="1" x14ac:dyDescent="0.2">
      <c r="B91" s="190"/>
      <c r="C91" s="192"/>
      <c r="D91" s="833" t="s">
        <v>151</v>
      </c>
      <c r="E91" s="834"/>
      <c r="F91" s="79" t="s">
        <v>152</v>
      </c>
      <c r="G91" s="837">
        <v>15938500</v>
      </c>
      <c r="H91" s="838"/>
      <c r="I91" s="204"/>
      <c r="J91" s="835"/>
      <c r="K91" s="835"/>
      <c r="L91" s="836">
        <v>43369</v>
      </c>
      <c r="M91" s="836"/>
      <c r="N91" s="72"/>
      <c r="O91" s="113">
        <f t="shared" si="5"/>
        <v>1.2723126453228404</v>
      </c>
      <c r="P91" s="51" t="s">
        <v>462</v>
      </c>
      <c r="Q91" s="837">
        <f t="shared" si="3"/>
        <v>12527188.233640261</v>
      </c>
      <c r="R91" s="838"/>
      <c r="S91" s="839" t="s">
        <v>460</v>
      </c>
      <c r="T91" s="840"/>
      <c r="U91" s="841"/>
    </row>
    <row r="92" spans="2:21" ht="40.5" customHeight="1" x14ac:dyDescent="0.2">
      <c r="B92" s="190"/>
      <c r="C92" s="192"/>
      <c r="D92" s="833" t="s">
        <v>151</v>
      </c>
      <c r="E92" s="834"/>
      <c r="F92" s="79" t="s">
        <v>152</v>
      </c>
      <c r="G92" s="837">
        <v>3849112913</v>
      </c>
      <c r="H92" s="838"/>
      <c r="I92" s="204"/>
      <c r="J92" s="835"/>
      <c r="K92" s="835"/>
      <c r="L92" s="836">
        <v>43370</v>
      </c>
      <c r="M92" s="836"/>
      <c r="N92" s="72"/>
      <c r="O92" s="113">
        <f t="shared" si="5"/>
        <v>1.2723126453228404</v>
      </c>
      <c r="P92" s="51" t="s">
        <v>462</v>
      </c>
      <c r="Q92" s="837">
        <f t="shared" si="3"/>
        <v>3025288577.5754547</v>
      </c>
      <c r="R92" s="838"/>
      <c r="S92" s="839" t="s">
        <v>460</v>
      </c>
      <c r="T92" s="840"/>
      <c r="U92" s="841"/>
    </row>
    <row r="93" spans="2:21" ht="40.5" customHeight="1" x14ac:dyDescent="0.2">
      <c r="B93" s="190"/>
      <c r="C93" s="192"/>
      <c r="D93" s="833" t="s">
        <v>151</v>
      </c>
      <c r="E93" s="834"/>
      <c r="F93" s="79" t="s">
        <v>152</v>
      </c>
      <c r="G93" s="837">
        <v>22318303139</v>
      </c>
      <c r="H93" s="838"/>
      <c r="I93" s="204"/>
      <c r="J93" s="835"/>
      <c r="K93" s="835"/>
      <c r="L93" s="836">
        <v>43383</v>
      </c>
      <c r="M93" s="836"/>
      <c r="N93" s="72"/>
      <c r="O93" s="113">
        <f>142.5/111.82</f>
        <v>1.2743695224467895</v>
      </c>
      <c r="P93" s="51" t="s">
        <v>473</v>
      </c>
      <c r="Q93" s="837">
        <f t="shared" si="3"/>
        <v>17513211628.091087</v>
      </c>
      <c r="R93" s="838"/>
      <c r="S93" s="839"/>
      <c r="T93" s="840"/>
      <c r="U93" s="841"/>
    </row>
    <row r="94" spans="2:21" ht="40.5" customHeight="1" x14ac:dyDescent="0.2">
      <c r="B94" s="190"/>
      <c r="C94" s="192"/>
      <c r="D94" s="833" t="s">
        <v>151</v>
      </c>
      <c r="E94" s="834"/>
      <c r="F94" s="79" t="s">
        <v>152</v>
      </c>
      <c r="G94" s="837">
        <v>134904238</v>
      </c>
      <c r="H94" s="838"/>
      <c r="I94" s="204"/>
      <c r="J94" s="835"/>
      <c r="K94" s="835"/>
      <c r="L94" s="836">
        <v>43383</v>
      </c>
      <c r="M94" s="836"/>
      <c r="N94" s="72"/>
      <c r="O94" s="113">
        <f t="shared" ref="O94:O96" si="6">142.5/111.82</f>
        <v>1.2743695224467895</v>
      </c>
      <c r="P94" s="51" t="s">
        <v>473</v>
      </c>
      <c r="Q94" s="837">
        <f t="shared" si="3"/>
        <v>105859592.23270175</v>
      </c>
      <c r="R94" s="838"/>
      <c r="S94" s="839"/>
      <c r="T94" s="840"/>
      <c r="U94" s="841"/>
    </row>
    <row r="95" spans="2:21" ht="40.5" customHeight="1" x14ac:dyDescent="0.2">
      <c r="B95" s="190"/>
      <c r="C95" s="192"/>
      <c r="D95" s="833" t="s">
        <v>151</v>
      </c>
      <c r="E95" s="834"/>
      <c r="F95" s="79" t="s">
        <v>152</v>
      </c>
      <c r="G95" s="837">
        <v>22183398901</v>
      </c>
      <c r="H95" s="838"/>
      <c r="I95" s="204"/>
      <c r="J95" s="835"/>
      <c r="K95" s="835"/>
      <c r="L95" s="836">
        <v>43383</v>
      </c>
      <c r="M95" s="836"/>
      <c r="N95" s="72"/>
      <c r="O95" s="113">
        <f t="shared" si="6"/>
        <v>1.2743695224467895</v>
      </c>
      <c r="P95" s="51" t="s">
        <v>473</v>
      </c>
      <c r="Q95" s="837">
        <f t="shared" si="3"/>
        <v>17407352035.858387</v>
      </c>
      <c r="R95" s="838"/>
      <c r="S95" s="839"/>
      <c r="T95" s="840"/>
      <c r="U95" s="841"/>
    </row>
    <row r="96" spans="2:21" ht="40.5" customHeight="1" x14ac:dyDescent="0.2">
      <c r="B96" s="190"/>
      <c r="C96" s="192"/>
      <c r="D96" s="833" t="s">
        <v>151</v>
      </c>
      <c r="E96" s="834"/>
      <c r="F96" s="79" t="s">
        <v>152</v>
      </c>
      <c r="G96" s="837">
        <v>385000000</v>
      </c>
      <c r="H96" s="838"/>
      <c r="I96" s="204"/>
      <c r="J96" s="835"/>
      <c r="K96" s="835"/>
      <c r="L96" s="836">
        <v>43399</v>
      </c>
      <c r="M96" s="836"/>
      <c r="N96" s="72"/>
      <c r="O96" s="113">
        <f t="shared" si="6"/>
        <v>1.2743695224467895</v>
      </c>
      <c r="P96" s="51" t="s">
        <v>473</v>
      </c>
      <c r="Q96" s="837">
        <f t="shared" si="3"/>
        <v>302110175.43859649</v>
      </c>
      <c r="R96" s="838"/>
      <c r="S96" s="839" t="s">
        <v>460</v>
      </c>
      <c r="T96" s="840"/>
      <c r="U96" s="841"/>
    </row>
    <row r="97" spans="2:21" ht="40.5" customHeight="1" x14ac:dyDescent="0.2">
      <c r="B97" s="190"/>
      <c r="C97" s="192"/>
      <c r="D97" s="833" t="s">
        <v>151</v>
      </c>
      <c r="E97" s="834"/>
      <c r="F97" s="79" t="s">
        <v>152</v>
      </c>
      <c r="G97" s="837">
        <v>14493870000</v>
      </c>
      <c r="H97" s="838"/>
      <c r="I97" s="204"/>
      <c r="J97" s="835"/>
      <c r="K97" s="835"/>
      <c r="L97" s="836">
        <v>43431</v>
      </c>
      <c r="M97" s="836"/>
      <c r="N97" s="72"/>
      <c r="O97" s="113">
        <f>142.67/111.82</f>
        <v>1.2758898229297084</v>
      </c>
      <c r="P97" s="51" t="s">
        <v>480</v>
      </c>
      <c r="Q97" s="837">
        <f t="shared" si="3"/>
        <v>11359813159.03834</v>
      </c>
      <c r="R97" s="838"/>
      <c r="S97" s="839" t="s">
        <v>460</v>
      </c>
      <c r="T97" s="840"/>
      <c r="U97" s="841"/>
    </row>
    <row r="98" spans="2:21" ht="40.5" customHeight="1" x14ac:dyDescent="0.2">
      <c r="B98" s="190"/>
      <c r="C98" s="192"/>
      <c r="D98" s="833" t="s">
        <v>151</v>
      </c>
      <c r="E98" s="834"/>
      <c r="F98" s="79" t="s">
        <v>152</v>
      </c>
      <c r="G98" s="837">
        <v>4980000000</v>
      </c>
      <c r="H98" s="838"/>
      <c r="I98" s="204"/>
      <c r="J98" s="42"/>
      <c r="K98" s="42"/>
      <c r="L98" s="836">
        <v>43494</v>
      </c>
      <c r="M98" s="836"/>
      <c r="N98" s="72"/>
      <c r="O98" s="113">
        <f>100/78.05</f>
        <v>1.2812299807815504</v>
      </c>
      <c r="P98" s="51" t="s">
        <v>506</v>
      </c>
      <c r="Q98" s="837">
        <f t="shared" si="3"/>
        <v>3886889999.9999995</v>
      </c>
      <c r="R98" s="838"/>
      <c r="S98" s="839" t="s">
        <v>517</v>
      </c>
      <c r="T98" s="840"/>
      <c r="U98" s="841"/>
    </row>
    <row r="99" spans="2:21" ht="40.5" customHeight="1" x14ac:dyDescent="0.2">
      <c r="B99" s="190"/>
      <c r="C99" s="192"/>
      <c r="D99" s="833" t="s">
        <v>151</v>
      </c>
      <c r="E99" s="834"/>
      <c r="F99" s="79" t="s">
        <v>152</v>
      </c>
      <c r="G99" s="837">
        <v>645000000</v>
      </c>
      <c r="H99" s="838"/>
      <c r="I99" s="204"/>
      <c r="J99" s="42"/>
      <c r="K99" s="42"/>
      <c r="L99" s="836">
        <v>43495</v>
      </c>
      <c r="M99" s="836"/>
      <c r="N99" s="72"/>
      <c r="O99" s="113">
        <f>100/78.05</f>
        <v>1.2812299807815504</v>
      </c>
      <c r="P99" s="51" t="s">
        <v>506</v>
      </c>
      <c r="Q99" s="837">
        <f t="shared" si="3"/>
        <v>503422499.99999994</v>
      </c>
      <c r="R99" s="838"/>
      <c r="S99" s="839" t="s">
        <v>517</v>
      </c>
      <c r="T99" s="840"/>
      <c r="U99" s="841"/>
    </row>
    <row r="100" spans="2:21" ht="40.5" customHeight="1" x14ac:dyDescent="0.2">
      <c r="B100" s="190"/>
      <c r="C100" s="192"/>
      <c r="D100" s="833" t="s">
        <v>151</v>
      </c>
      <c r="E100" s="834"/>
      <c r="F100" s="79" t="s">
        <v>152</v>
      </c>
      <c r="G100" s="837">
        <v>16875000000</v>
      </c>
      <c r="H100" s="838"/>
      <c r="I100" s="204"/>
      <c r="J100" s="42"/>
      <c r="K100" s="42"/>
      <c r="L100" s="836">
        <v>43497</v>
      </c>
      <c r="M100" s="836"/>
      <c r="N100" s="72"/>
      <c r="O100" s="113">
        <f>100/78.05</f>
        <v>1.2812299807815504</v>
      </c>
      <c r="P100" s="51" t="s">
        <v>506</v>
      </c>
      <c r="Q100" s="837">
        <f t="shared" si="3"/>
        <v>13170937500</v>
      </c>
      <c r="R100" s="838"/>
      <c r="S100" s="839" t="s">
        <v>517</v>
      </c>
      <c r="T100" s="840"/>
      <c r="U100" s="841"/>
    </row>
    <row r="101" spans="2:21" ht="40.5" customHeight="1" x14ac:dyDescent="0.2">
      <c r="B101" s="190"/>
      <c r="C101" s="192"/>
      <c r="D101" s="833" t="s">
        <v>151</v>
      </c>
      <c r="E101" s="834"/>
      <c r="F101" s="79" t="s">
        <v>152</v>
      </c>
      <c r="G101" s="837">
        <v>9562500000</v>
      </c>
      <c r="H101" s="838"/>
      <c r="I101" s="204"/>
      <c r="J101" s="42"/>
      <c r="K101" s="42"/>
      <c r="L101" s="836">
        <v>43504</v>
      </c>
      <c r="M101" s="836"/>
      <c r="N101" s="72"/>
      <c r="O101" s="113">
        <f>100.6/78.05</f>
        <v>1.2889173606662396</v>
      </c>
      <c r="P101" s="51" t="s">
        <v>509</v>
      </c>
      <c r="Q101" s="837">
        <f t="shared" si="3"/>
        <v>7419017147.1172962</v>
      </c>
      <c r="R101" s="838"/>
      <c r="S101" s="839" t="s">
        <v>517</v>
      </c>
      <c r="T101" s="840"/>
      <c r="U101" s="841"/>
    </row>
    <row r="102" spans="2:21" ht="40.5" customHeight="1" x14ac:dyDescent="0.2">
      <c r="B102" s="190"/>
      <c r="C102" s="192"/>
      <c r="D102" s="833" t="s">
        <v>151</v>
      </c>
      <c r="E102" s="834"/>
      <c r="F102" s="79" t="s">
        <v>152</v>
      </c>
      <c r="G102" s="837">
        <v>9562500000</v>
      </c>
      <c r="H102" s="838"/>
      <c r="I102" s="204"/>
      <c r="J102" s="42"/>
      <c r="K102" s="42"/>
      <c r="L102" s="836">
        <v>43504</v>
      </c>
      <c r="M102" s="836"/>
      <c r="N102" s="72"/>
      <c r="O102" s="113">
        <f t="shared" ref="O102:O103" si="7">100.6/78.05</f>
        <v>1.2889173606662396</v>
      </c>
      <c r="P102" s="51" t="s">
        <v>509</v>
      </c>
      <c r="Q102" s="837">
        <f t="shared" si="3"/>
        <v>7419017147.1172962</v>
      </c>
      <c r="R102" s="838"/>
      <c r="S102" s="839" t="s">
        <v>517</v>
      </c>
      <c r="T102" s="840"/>
      <c r="U102" s="841"/>
    </row>
    <row r="103" spans="2:21" ht="40.5" customHeight="1" x14ac:dyDescent="0.2">
      <c r="B103" s="190"/>
      <c r="C103" s="192"/>
      <c r="D103" s="833" t="s">
        <v>151</v>
      </c>
      <c r="E103" s="834"/>
      <c r="F103" s="79" t="s">
        <v>152</v>
      </c>
      <c r="G103" s="837">
        <v>6375000004.9799995</v>
      </c>
      <c r="H103" s="838"/>
      <c r="I103" s="204"/>
      <c r="J103" s="42"/>
      <c r="K103" s="42"/>
      <c r="L103" s="836">
        <v>43522</v>
      </c>
      <c r="M103" s="836"/>
      <c r="N103" s="72"/>
      <c r="O103" s="113">
        <f t="shared" si="7"/>
        <v>1.2889173606662396</v>
      </c>
      <c r="P103" s="51" t="s">
        <v>509</v>
      </c>
      <c r="Q103" s="837">
        <f t="shared" si="3"/>
        <v>4946011435.275238</v>
      </c>
      <c r="R103" s="838"/>
      <c r="S103" s="839" t="s">
        <v>517</v>
      </c>
      <c r="T103" s="840"/>
      <c r="U103" s="841"/>
    </row>
    <row r="104" spans="2:21" ht="40.5" customHeight="1" x14ac:dyDescent="0.2">
      <c r="B104" s="190"/>
      <c r="C104" s="192"/>
      <c r="D104" s="833" t="s">
        <v>151</v>
      </c>
      <c r="E104" s="834"/>
      <c r="F104" s="79" t="s">
        <v>152</v>
      </c>
      <c r="G104" s="837">
        <v>18000000000</v>
      </c>
      <c r="H104" s="838"/>
      <c r="I104" s="204"/>
      <c r="J104" s="42"/>
      <c r="K104" s="42"/>
      <c r="L104" s="836">
        <v>43544</v>
      </c>
      <c r="M104" s="836"/>
      <c r="N104" s="72"/>
      <c r="O104" s="113">
        <f>101.18/78.05</f>
        <v>1.2963484945547727</v>
      </c>
      <c r="P104" s="51" t="s">
        <v>518</v>
      </c>
      <c r="Q104" s="837">
        <f t="shared" si="3"/>
        <v>13885155169.00573</v>
      </c>
      <c r="R104" s="838"/>
      <c r="S104" s="839" t="s">
        <v>517</v>
      </c>
      <c r="T104" s="840"/>
      <c r="U104" s="841"/>
    </row>
    <row r="105" spans="2:21" ht="40.5" customHeight="1" x14ac:dyDescent="0.2">
      <c r="B105" s="190"/>
      <c r="C105" s="192"/>
      <c r="D105" s="833" t="s">
        <v>151</v>
      </c>
      <c r="E105" s="834"/>
      <c r="F105" s="79" t="s">
        <v>152</v>
      </c>
      <c r="G105" s="837">
        <v>13500000000</v>
      </c>
      <c r="H105" s="838"/>
      <c r="I105" s="204"/>
      <c r="J105" s="42"/>
      <c r="K105" s="42"/>
      <c r="L105" s="836">
        <v>43546</v>
      </c>
      <c r="M105" s="836"/>
      <c r="N105" s="72"/>
      <c r="O105" s="113">
        <f>101.18/78.05</f>
        <v>1.2963484945547727</v>
      </c>
      <c r="P105" s="51" t="s">
        <v>518</v>
      </c>
      <c r="Q105" s="837">
        <f t="shared" si="3"/>
        <v>10413866376.754297</v>
      </c>
      <c r="R105" s="838"/>
      <c r="S105" s="839" t="s">
        <v>517</v>
      </c>
      <c r="T105" s="840"/>
      <c r="U105" s="841"/>
    </row>
    <row r="106" spans="2:21" ht="40.5" customHeight="1" x14ac:dyDescent="0.2">
      <c r="B106" s="190"/>
      <c r="C106" s="192"/>
      <c r="D106" s="833" t="s">
        <v>151</v>
      </c>
      <c r="E106" s="834"/>
      <c r="F106" s="79" t="s">
        <v>152</v>
      </c>
      <c r="G106" s="837">
        <v>8000000000</v>
      </c>
      <c r="H106" s="838"/>
      <c r="I106" s="204"/>
      <c r="J106" s="42"/>
      <c r="K106" s="42"/>
      <c r="L106" s="836">
        <v>43551</v>
      </c>
      <c r="M106" s="836"/>
      <c r="N106" s="72"/>
      <c r="O106" s="113">
        <f>101.18/78.05</f>
        <v>1.2963484945547727</v>
      </c>
      <c r="P106" s="51" t="s">
        <v>518</v>
      </c>
      <c r="Q106" s="837">
        <f t="shared" si="3"/>
        <v>6171180075.113658</v>
      </c>
      <c r="R106" s="838"/>
      <c r="S106" s="839" t="s">
        <v>517</v>
      </c>
      <c r="T106" s="840"/>
      <c r="U106" s="841"/>
    </row>
    <row r="107" spans="2:21" ht="40.5" customHeight="1" x14ac:dyDescent="0.2">
      <c r="B107" s="190"/>
      <c r="C107" s="192"/>
      <c r="D107" s="833" t="s">
        <v>151</v>
      </c>
      <c r="E107" s="834"/>
      <c r="F107" s="79" t="s">
        <v>152</v>
      </c>
      <c r="G107" s="837">
        <v>21527000000</v>
      </c>
      <c r="H107" s="838"/>
      <c r="I107" s="204"/>
      <c r="J107" s="42"/>
      <c r="K107" s="42"/>
      <c r="L107" s="836">
        <v>43570</v>
      </c>
      <c r="M107" s="836"/>
      <c r="N107" s="72"/>
      <c r="O107" s="113">
        <f>101.62/78.05</f>
        <v>1.3019859064702115</v>
      </c>
      <c r="P107" s="51" t="s">
        <v>522</v>
      </c>
      <c r="Q107" s="837">
        <f t="shared" si="3"/>
        <v>16533973135.209602</v>
      </c>
      <c r="R107" s="838"/>
      <c r="S107" s="839" t="s">
        <v>517</v>
      </c>
      <c r="T107" s="840"/>
      <c r="U107" s="841"/>
    </row>
    <row r="108" spans="2:21" ht="40.5" customHeight="1" x14ac:dyDescent="0.2">
      <c r="B108" s="190"/>
      <c r="C108" s="192"/>
      <c r="D108" s="833" t="s">
        <v>151</v>
      </c>
      <c r="E108" s="834"/>
      <c r="F108" s="79" t="s">
        <v>152</v>
      </c>
      <c r="G108" s="837">
        <v>11732000000</v>
      </c>
      <c r="H108" s="838"/>
      <c r="I108" s="204"/>
      <c r="J108" s="42"/>
      <c r="K108" s="42"/>
      <c r="L108" s="836">
        <v>43580</v>
      </c>
      <c r="M108" s="836"/>
      <c r="N108" s="72"/>
      <c r="O108" s="113">
        <f>101.62/78.05</f>
        <v>1.3019859064702115</v>
      </c>
      <c r="P108" s="51" t="s">
        <v>522</v>
      </c>
      <c r="Q108" s="837">
        <f t="shared" si="3"/>
        <v>9010850226.3333988</v>
      </c>
      <c r="R108" s="838"/>
      <c r="S108" s="839" t="s">
        <v>517</v>
      </c>
      <c r="T108" s="840"/>
      <c r="U108" s="841"/>
    </row>
    <row r="109" spans="2:21" ht="42" customHeight="1" x14ac:dyDescent="0.2">
      <c r="B109" s="190"/>
      <c r="C109" s="192"/>
      <c r="D109" s="833" t="s">
        <v>151</v>
      </c>
      <c r="E109" s="834"/>
      <c r="F109" s="79" t="s">
        <v>152</v>
      </c>
      <c r="G109" s="837">
        <v>4875000000</v>
      </c>
      <c r="H109" s="838"/>
      <c r="I109" s="204"/>
      <c r="J109" s="42"/>
      <c r="K109" s="42"/>
      <c r="L109" s="836">
        <v>43581</v>
      </c>
      <c r="M109" s="836"/>
      <c r="N109" s="72"/>
      <c r="O109" s="113">
        <f>101.62/78.05</f>
        <v>1.3019859064702115</v>
      </c>
      <c r="P109" s="51" t="s">
        <v>522</v>
      </c>
      <c r="Q109" s="837">
        <f t="shared" si="3"/>
        <v>3744280161.3855538</v>
      </c>
      <c r="R109" s="838"/>
      <c r="S109" s="839" t="s">
        <v>579</v>
      </c>
      <c r="T109" s="840"/>
      <c r="U109" s="841"/>
    </row>
    <row r="110" spans="2:21" ht="42" customHeight="1" x14ac:dyDescent="0.2">
      <c r="B110" s="190"/>
      <c r="C110" s="192"/>
      <c r="D110" s="833" t="s">
        <v>151</v>
      </c>
      <c r="E110" s="834"/>
      <c r="F110" s="79" t="s">
        <v>152</v>
      </c>
      <c r="G110" s="837">
        <v>3366000000</v>
      </c>
      <c r="H110" s="838"/>
      <c r="I110" s="204"/>
      <c r="J110" s="42"/>
      <c r="K110" s="42"/>
      <c r="L110" s="836">
        <v>43591</v>
      </c>
      <c r="M110" s="836"/>
      <c r="N110" s="72"/>
      <c r="O110" s="113">
        <f>102.12/78.05</f>
        <v>1.3083920563741192</v>
      </c>
      <c r="P110" s="51" t="s">
        <v>582</v>
      </c>
      <c r="Q110" s="837">
        <f t="shared" si="3"/>
        <v>2572623384.253819</v>
      </c>
      <c r="R110" s="838"/>
      <c r="S110" s="839" t="s">
        <v>579</v>
      </c>
      <c r="T110" s="840"/>
      <c r="U110" s="841"/>
    </row>
    <row r="111" spans="2:21" ht="31.5" customHeight="1" x14ac:dyDescent="0.2">
      <c r="B111" s="193"/>
      <c r="C111" s="194"/>
      <c r="D111" s="80" t="s">
        <v>236</v>
      </c>
      <c r="E111" s="79"/>
      <c r="F111" s="79"/>
      <c r="G111" s="842">
        <f>SUM(G15:H110)</f>
        <v>384347324524.47998</v>
      </c>
      <c r="H111" s="843"/>
      <c r="I111" s="204"/>
      <c r="J111" s="42"/>
      <c r="K111" s="42"/>
      <c r="L111" s="43"/>
      <c r="M111" s="43"/>
      <c r="N111" s="44"/>
      <c r="O111" s="44"/>
      <c r="P111" s="44"/>
      <c r="Q111" s="830">
        <f>SUM(Q15:R110)</f>
        <v>309017897125.14862</v>
      </c>
      <c r="R111" s="831"/>
      <c r="S111" s="60"/>
      <c r="T111" s="60"/>
      <c r="U111" s="61"/>
    </row>
    <row r="112" spans="2:21" ht="31.5" customHeight="1" x14ac:dyDescent="0.2">
      <c r="B112" s="258"/>
      <c r="C112" s="260"/>
      <c r="D112" s="833" t="s">
        <v>151</v>
      </c>
      <c r="E112" s="834"/>
      <c r="F112" s="79" t="s">
        <v>237</v>
      </c>
      <c r="G112" s="740">
        <v>578332629.87</v>
      </c>
      <c r="H112" s="740"/>
      <c r="I112" s="740"/>
      <c r="J112" s="835"/>
      <c r="K112" s="835"/>
      <c r="L112" s="836">
        <v>42278</v>
      </c>
      <c r="M112" s="836" t="s">
        <v>216</v>
      </c>
      <c r="N112" s="41"/>
      <c r="O112" s="59">
        <f>123.78/111.82</f>
        <v>1.1069576104453587</v>
      </c>
      <c r="P112" s="40" t="s">
        <v>238</v>
      </c>
      <c r="Q112" s="837">
        <f>+G112/O112</f>
        <v>522452372.53242362</v>
      </c>
      <c r="R112" s="838"/>
      <c r="S112" s="832"/>
      <c r="T112" s="832"/>
      <c r="U112" s="832"/>
    </row>
    <row r="113" spans="1:21" ht="31.5" customHeight="1" x14ac:dyDescent="0.2">
      <c r="B113" s="258"/>
      <c r="C113" s="260"/>
      <c r="D113" s="833" t="s">
        <v>151</v>
      </c>
      <c r="E113" s="834"/>
      <c r="F113" s="79" t="s">
        <v>237</v>
      </c>
      <c r="G113" s="740">
        <v>906673067.28999996</v>
      </c>
      <c r="H113" s="740"/>
      <c r="I113" s="740"/>
      <c r="J113" s="835"/>
      <c r="K113" s="835"/>
      <c r="L113" s="836">
        <v>42369</v>
      </c>
      <c r="M113" s="836" t="s">
        <v>216</v>
      </c>
      <c r="N113" s="41"/>
      <c r="O113" s="113">
        <f>125.37/111.82</f>
        <v>1.1211768914326596</v>
      </c>
      <c r="P113" s="40" t="s">
        <v>219</v>
      </c>
      <c r="Q113" s="837">
        <f>+G113/O113</f>
        <v>808679766.96472681</v>
      </c>
      <c r="R113" s="838"/>
      <c r="S113" s="832"/>
      <c r="T113" s="832"/>
      <c r="U113" s="832"/>
    </row>
    <row r="114" spans="1:21" ht="47.25" customHeight="1" x14ac:dyDescent="0.2">
      <c r="B114" s="194"/>
      <c r="C114" s="197" t="s">
        <v>714</v>
      </c>
      <c r="D114" s="81"/>
      <c r="E114" s="81"/>
      <c r="F114" s="81"/>
      <c r="G114" s="828">
        <f>+G111+G112+G113</f>
        <v>385832330221.63995</v>
      </c>
      <c r="H114" s="829"/>
      <c r="I114" s="45"/>
      <c r="J114" s="42"/>
      <c r="K114" s="42"/>
      <c r="L114" s="43"/>
      <c r="M114" s="43"/>
      <c r="N114" s="44"/>
      <c r="O114" s="44"/>
      <c r="P114" s="44"/>
      <c r="Q114" s="830">
        <f>+Q111+Q112+Q113</f>
        <v>310349029264.64575</v>
      </c>
      <c r="R114" s="831"/>
      <c r="S114" s="46"/>
      <c r="T114" s="46"/>
      <c r="U114" s="47"/>
    </row>
    <row r="115" spans="1:21" ht="31.5" customHeight="1" x14ac:dyDescent="0.2">
      <c r="B115" s="190"/>
      <c r="C115" s="191"/>
      <c r="D115" s="82"/>
      <c r="E115" s="82"/>
      <c r="F115" s="82"/>
      <c r="G115" s="111"/>
      <c r="H115" s="111"/>
      <c r="I115" s="111"/>
      <c r="J115" s="42"/>
      <c r="K115" s="42"/>
      <c r="L115" s="43"/>
      <c r="M115" s="43"/>
      <c r="N115" s="44"/>
      <c r="O115" s="44"/>
      <c r="P115" s="44"/>
      <c r="Q115" s="111"/>
      <c r="R115" s="111"/>
      <c r="S115" s="46"/>
      <c r="T115" s="46"/>
      <c r="U115" s="47"/>
    </row>
    <row r="116" spans="1:21" ht="31.5" customHeight="1" x14ac:dyDescent="0.2">
      <c r="A116" s="1" t="s">
        <v>715</v>
      </c>
      <c r="B116" s="318" t="s">
        <v>239</v>
      </c>
      <c r="C116" s="319"/>
      <c r="D116" s="319"/>
      <c r="E116" s="319"/>
      <c r="F116" s="319"/>
      <c r="G116" s="319"/>
      <c r="H116" s="319"/>
      <c r="I116" s="319"/>
      <c r="J116" s="319"/>
      <c r="K116" s="319"/>
      <c r="L116" s="319"/>
      <c r="M116" s="319"/>
      <c r="N116" s="319"/>
      <c r="O116" s="319"/>
      <c r="P116" s="319"/>
      <c r="Q116" s="319"/>
      <c r="R116" s="319"/>
      <c r="S116" s="319"/>
      <c r="T116" s="319"/>
      <c r="U116" s="320"/>
    </row>
    <row r="117" spans="1:21" ht="15" x14ac:dyDescent="0.2">
      <c r="B117" s="759" t="s">
        <v>138</v>
      </c>
      <c r="C117" s="759"/>
      <c r="D117" s="760" t="s">
        <v>139</v>
      </c>
      <c r="E117" s="760"/>
      <c r="F117" s="760" t="s">
        <v>140</v>
      </c>
      <c r="G117" s="761" t="s">
        <v>141</v>
      </c>
      <c r="H117" s="761"/>
      <c r="I117" s="761"/>
      <c r="J117" s="761"/>
      <c r="K117" s="761"/>
      <c r="L117" s="761"/>
      <c r="M117" s="761"/>
      <c r="N117" s="761" t="s">
        <v>142</v>
      </c>
      <c r="O117" s="761"/>
      <c r="P117" s="761"/>
      <c r="Q117" s="761"/>
      <c r="R117" s="761"/>
      <c r="S117" s="761" t="s">
        <v>99</v>
      </c>
      <c r="T117" s="761"/>
      <c r="U117" s="761"/>
    </row>
    <row r="118" spans="1:21" ht="15" customHeight="1" x14ac:dyDescent="0.2">
      <c r="B118" s="759"/>
      <c r="C118" s="759"/>
      <c r="D118" s="760"/>
      <c r="E118" s="760"/>
      <c r="F118" s="760"/>
      <c r="G118" s="741" t="s">
        <v>143</v>
      </c>
      <c r="H118" s="760"/>
      <c r="I118" s="760"/>
      <c r="J118" s="741" t="s">
        <v>144</v>
      </c>
      <c r="K118" s="741"/>
      <c r="L118" s="741" t="s">
        <v>145</v>
      </c>
      <c r="M118" s="741"/>
      <c r="N118" s="203" t="s">
        <v>146</v>
      </c>
      <c r="O118" s="203" t="s">
        <v>147</v>
      </c>
      <c r="P118" s="203" t="s">
        <v>148</v>
      </c>
      <c r="Q118" s="741" t="s">
        <v>149</v>
      </c>
      <c r="R118" s="741"/>
      <c r="S118" s="761"/>
      <c r="T118" s="761"/>
      <c r="U118" s="761"/>
    </row>
    <row r="119" spans="1:21" ht="28.5" customHeight="1" x14ac:dyDescent="0.2">
      <c r="B119" s="258" t="s">
        <v>150</v>
      </c>
      <c r="C119" s="260"/>
      <c r="D119" s="420" t="s">
        <v>239</v>
      </c>
      <c r="E119" s="420"/>
      <c r="F119" s="79" t="s">
        <v>152</v>
      </c>
      <c r="G119" s="766">
        <v>1792505269</v>
      </c>
      <c r="H119" s="766"/>
      <c r="I119" s="766"/>
      <c r="J119" s="808" t="s">
        <v>153</v>
      </c>
      <c r="K119" s="808"/>
      <c r="L119" s="819">
        <v>42278</v>
      </c>
      <c r="M119" s="820"/>
      <c r="N119" s="205">
        <v>1630902678</v>
      </c>
      <c r="O119" s="59">
        <f>123.78/111.82</f>
        <v>1.1069576104453587</v>
      </c>
      <c r="P119" s="114" t="s">
        <v>169</v>
      </c>
      <c r="Q119" s="826">
        <f t="shared" ref="Q119:Q138" si="8">+G119/O119</f>
        <v>1619307959.1176279</v>
      </c>
      <c r="R119" s="827"/>
      <c r="S119" s="263" t="s">
        <v>240</v>
      </c>
      <c r="T119" s="263"/>
      <c r="U119" s="263"/>
    </row>
    <row r="120" spans="1:21" ht="27.75" customHeight="1" x14ac:dyDescent="0.2">
      <c r="B120" s="258" t="s">
        <v>154</v>
      </c>
      <c r="C120" s="260"/>
      <c r="D120" s="420" t="s">
        <v>239</v>
      </c>
      <c r="E120" s="420"/>
      <c r="F120" s="79" t="s">
        <v>152</v>
      </c>
      <c r="G120" s="766">
        <v>1805267351.8</v>
      </c>
      <c r="H120" s="766"/>
      <c r="I120" s="766"/>
      <c r="J120" s="808" t="s">
        <v>153</v>
      </c>
      <c r="K120" s="808"/>
      <c r="L120" s="819">
        <v>42311</v>
      </c>
      <c r="M120" s="820"/>
      <c r="N120" s="205">
        <v>1630902678</v>
      </c>
      <c r="O120" s="113">
        <f>124.62/111.82</f>
        <v>1.1144696834197818</v>
      </c>
      <c r="P120" s="115" t="s">
        <v>174</v>
      </c>
      <c r="Q120" s="745">
        <f>+G120/O120</f>
        <v>1619844288.8643556</v>
      </c>
      <c r="R120" s="746"/>
      <c r="S120" s="263" t="s">
        <v>240</v>
      </c>
      <c r="T120" s="263"/>
      <c r="U120" s="263"/>
    </row>
    <row r="121" spans="1:21" ht="27.75" customHeight="1" x14ac:dyDescent="0.2">
      <c r="B121" s="258" t="s">
        <v>154</v>
      </c>
      <c r="C121" s="260"/>
      <c r="D121" s="420" t="s">
        <v>239</v>
      </c>
      <c r="E121" s="420"/>
      <c r="F121" s="79" t="s">
        <v>152</v>
      </c>
      <c r="G121" s="766">
        <v>12313884</v>
      </c>
      <c r="H121" s="766"/>
      <c r="I121" s="766"/>
      <c r="J121" s="808" t="s">
        <v>153</v>
      </c>
      <c r="K121" s="808"/>
      <c r="L121" s="819">
        <v>42367</v>
      </c>
      <c r="M121" s="820"/>
      <c r="N121" s="205">
        <v>1630902678</v>
      </c>
      <c r="O121" s="113">
        <f>125.37/111.82</f>
        <v>1.1211768914326596</v>
      </c>
      <c r="P121" s="115" t="s">
        <v>176</v>
      </c>
      <c r="Q121" s="745">
        <f t="shared" ref="Q121" si="9">+G121/O121</f>
        <v>10982998.395788467</v>
      </c>
      <c r="R121" s="746"/>
      <c r="S121" s="263" t="s">
        <v>240</v>
      </c>
      <c r="T121" s="263"/>
      <c r="U121" s="263"/>
    </row>
    <row r="122" spans="1:21" ht="28.5" customHeight="1" x14ac:dyDescent="0.2">
      <c r="B122" s="258" t="s">
        <v>156</v>
      </c>
      <c r="C122" s="260"/>
      <c r="D122" s="420" t="s">
        <v>239</v>
      </c>
      <c r="E122" s="420"/>
      <c r="F122" s="79" t="s">
        <v>152</v>
      </c>
      <c r="G122" s="766">
        <v>1828541334</v>
      </c>
      <c r="H122" s="766"/>
      <c r="I122" s="766"/>
      <c r="J122" s="823" t="s">
        <v>241</v>
      </c>
      <c r="K122" s="823"/>
      <c r="L122" s="819">
        <v>42367</v>
      </c>
      <c r="M122" s="820"/>
      <c r="N122" s="205">
        <v>1630902678</v>
      </c>
      <c r="O122" s="113">
        <f>125.37/111.82</f>
        <v>1.1211768914326596</v>
      </c>
      <c r="P122" s="115" t="s">
        <v>176</v>
      </c>
      <c r="Q122" s="745">
        <f t="shared" si="8"/>
        <v>1630912434.9356306</v>
      </c>
      <c r="R122" s="746"/>
      <c r="S122" s="263" t="s">
        <v>240</v>
      </c>
      <c r="T122" s="263"/>
      <c r="U122" s="263"/>
    </row>
    <row r="123" spans="1:21" ht="27" customHeight="1" x14ac:dyDescent="0.2">
      <c r="B123" s="258" t="s">
        <v>158</v>
      </c>
      <c r="C123" s="260"/>
      <c r="D123" s="420" t="s">
        <v>239</v>
      </c>
      <c r="E123" s="420"/>
      <c r="F123" s="79" t="s">
        <v>152</v>
      </c>
      <c r="G123" s="766">
        <v>1839906750</v>
      </c>
      <c r="H123" s="766"/>
      <c r="I123" s="766"/>
      <c r="J123" s="824" t="s">
        <v>242</v>
      </c>
      <c r="K123" s="825"/>
      <c r="L123" s="819">
        <v>42387</v>
      </c>
      <c r="M123" s="820">
        <v>42387</v>
      </c>
      <c r="N123" s="205">
        <v>1630902678</v>
      </c>
      <c r="O123" s="113">
        <f>126.15/111.82</f>
        <v>1.1281523877660526</v>
      </c>
      <c r="P123" s="115" t="s">
        <v>181</v>
      </c>
      <c r="Q123" s="745">
        <f t="shared" si="8"/>
        <v>1630902677.6456599</v>
      </c>
      <c r="R123" s="746"/>
      <c r="S123" s="263" t="s">
        <v>240</v>
      </c>
      <c r="T123" s="263"/>
      <c r="U123" s="263"/>
    </row>
    <row r="124" spans="1:21" ht="27" customHeight="1" x14ac:dyDescent="0.2">
      <c r="B124" s="258" t="s">
        <v>158</v>
      </c>
      <c r="C124" s="260"/>
      <c r="D124" s="420" t="s">
        <v>239</v>
      </c>
      <c r="E124" s="420"/>
      <c r="F124" s="79" t="s">
        <v>152</v>
      </c>
      <c r="G124" s="766">
        <v>13080610</v>
      </c>
      <c r="H124" s="766"/>
      <c r="I124" s="766"/>
      <c r="J124" s="824" t="s">
        <v>242</v>
      </c>
      <c r="K124" s="825"/>
      <c r="L124" s="819">
        <v>42395</v>
      </c>
      <c r="M124" s="820">
        <v>42387</v>
      </c>
      <c r="N124" s="205">
        <v>0</v>
      </c>
      <c r="O124" s="113">
        <f>126.15/111.82</f>
        <v>1.1281523877660526</v>
      </c>
      <c r="P124" s="115" t="s">
        <v>181</v>
      </c>
      <c r="Q124" s="826">
        <f t="shared" si="8"/>
        <v>11594719.066191042</v>
      </c>
      <c r="R124" s="827"/>
      <c r="S124" s="263" t="s">
        <v>240</v>
      </c>
      <c r="T124" s="263"/>
      <c r="U124" s="263"/>
    </row>
    <row r="125" spans="1:21" ht="26.25" customHeight="1" x14ac:dyDescent="0.2">
      <c r="B125" s="258" t="s">
        <v>160</v>
      </c>
      <c r="C125" s="260"/>
      <c r="D125" s="420" t="s">
        <v>239</v>
      </c>
      <c r="E125" s="420"/>
      <c r="F125" s="79" t="s">
        <v>152</v>
      </c>
      <c r="G125" s="766">
        <v>1863680417</v>
      </c>
      <c r="H125" s="766"/>
      <c r="I125" s="766"/>
      <c r="J125" s="823" t="s">
        <v>243</v>
      </c>
      <c r="K125" s="823"/>
      <c r="L125" s="819">
        <v>42416</v>
      </c>
      <c r="M125" s="820">
        <v>42416</v>
      </c>
      <c r="N125" s="205">
        <v>1630902678</v>
      </c>
      <c r="O125" s="113">
        <f>127.78/111.82</f>
        <v>1.1427293865140404</v>
      </c>
      <c r="P125" s="115" t="s">
        <v>184</v>
      </c>
      <c r="Q125" s="745">
        <f t="shared" si="8"/>
        <v>1630902678.266865</v>
      </c>
      <c r="R125" s="746"/>
      <c r="S125" s="263" t="s">
        <v>244</v>
      </c>
      <c r="T125" s="263"/>
      <c r="U125" s="263"/>
    </row>
    <row r="126" spans="1:21" ht="26.25" customHeight="1" x14ac:dyDescent="0.2">
      <c r="B126" s="258" t="s">
        <v>162</v>
      </c>
      <c r="C126" s="260"/>
      <c r="D126" s="420" t="s">
        <v>239</v>
      </c>
      <c r="E126" s="420"/>
      <c r="F126" s="79" t="s">
        <v>152</v>
      </c>
      <c r="G126" s="766">
        <v>1887454082.99</v>
      </c>
      <c r="H126" s="766"/>
      <c r="I126" s="766"/>
      <c r="J126" s="824" t="s">
        <v>245</v>
      </c>
      <c r="K126" s="825"/>
      <c r="L126" s="819">
        <v>42445</v>
      </c>
      <c r="M126" s="820">
        <v>42445</v>
      </c>
      <c r="N126" s="205">
        <v>1630902678</v>
      </c>
      <c r="O126" s="113">
        <f>129.41/111.82</f>
        <v>1.1573063852620282</v>
      </c>
      <c r="P126" s="115" t="s">
        <v>188</v>
      </c>
      <c r="Q126" s="745">
        <f t="shared" si="8"/>
        <v>1630902677.9997048</v>
      </c>
      <c r="R126" s="746"/>
      <c r="S126" s="263" t="s">
        <v>240</v>
      </c>
      <c r="T126" s="263"/>
      <c r="U126" s="263"/>
    </row>
    <row r="127" spans="1:21" ht="27.75" customHeight="1" x14ac:dyDescent="0.2">
      <c r="B127" s="258" t="s">
        <v>164</v>
      </c>
      <c r="C127" s="260"/>
      <c r="D127" s="420" t="s">
        <v>239</v>
      </c>
      <c r="E127" s="420"/>
      <c r="F127" s="79" t="s">
        <v>152</v>
      </c>
      <c r="G127" s="766">
        <v>1905247870</v>
      </c>
      <c r="H127" s="766"/>
      <c r="I127" s="766"/>
      <c r="J127" s="824" t="s">
        <v>246</v>
      </c>
      <c r="K127" s="825"/>
      <c r="L127" s="819">
        <v>42474</v>
      </c>
      <c r="M127" s="820">
        <v>42474</v>
      </c>
      <c r="N127" s="205">
        <v>1630902678</v>
      </c>
      <c r="O127" s="113">
        <f>130.63/111.82</f>
        <v>1.1682167769629763</v>
      </c>
      <c r="P127" s="115" t="s">
        <v>193</v>
      </c>
      <c r="Q127" s="745">
        <f t="shared" si="8"/>
        <v>1630902677.9713693</v>
      </c>
      <c r="R127" s="746"/>
      <c r="S127" s="263" t="s">
        <v>244</v>
      </c>
      <c r="T127" s="263"/>
      <c r="U127" s="263"/>
    </row>
    <row r="128" spans="1:21" ht="27.75" customHeight="1" x14ac:dyDescent="0.2">
      <c r="B128" s="258" t="s">
        <v>166</v>
      </c>
      <c r="C128" s="260"/>
      <c r="D128" s="420" t="s">
        <v>239</v>
      </c>
      <c r="E128" s="420"/>
      <c r="F128" s="79" t="s">
        <v>152</v>
      </c>
      <c r="G128" s="766">
        <v>1914728166</v>
      </c>
      <c r="H128" s="766"/>
      <c r="I128" s="766"/>
      <c r="J128" s="823" t="s">
        <v>247</v>
      </c>
      <c r="K128" s="823"/>
      <c r="L128" s="819">
        <v>42506</v>
      </c>
      <c r="M128" s="820">
        <v>42506</v>
      </c>
      <c r="N128" s="205">
        <v>1630902678</v>
      </c>
      <c r="O128" s="113">
        <f>131.28/111.82</f>
        <v>1.1740296905741372</v>
      </c>
      <c r="P128" s="115" t="s">
        <v>198</v>
      </c>
      <c r="Q128" s="745">
        <f t="shared" si="8"/>
        <v>1630902677.6517365</v>
      </c>
      <c r="R128" s="746"/>
      <c r="S128" s="263" t="s">
        <v>244</v>
      </c>
      <c r="T128" s="263"/>
      <c r="U128" s="263"/>
    </row>
    <row r="129" spans="1:21" ht="29.25" customHeight="1" x14ac:dyDescent="0.2">
      <c r="B129" s="258" t="s">
        <v>248</v>
      </c>
      <c r="C129" s="260"/>
      <c r="D129" s="420" t="s">
        <v>239</v>
      </c>
      <c r="E129" s="420"/>
      <c r="F129" s="79" t="s">
        <v>152</v>
      </c>
      <c r="G129" s="766">
        <v>1924500164</v>
      </c>
      <c r="H129" s="766"/>
      <c r="I129" s="766"/>
      <c r="J129" s="824" t="s">
        <v>249</v>
      </c>
      <c r="K129" s="825"/>
      <c r="L129" s="819">
        <v>42535</v>
      </c>
      <c r="M129" s="820">
        <v>42535</v>
      </c>
      <c r="N129" s="205">
        <v>1630902678</v>
      </c>
      <c r="O129" s="113">
        <f>131.95/111.82</f>
        <v>1.1800214630656412</v>
      </c>
      <c r="P129" s="115" t="s">
        <v>201</v>
      </c>
      <c r="Q129" s="745">
        <f t="shared" si="8"/>
        <v>1630902677.8209929</v>
      </c>
      <c r="R129" s="746"/>
      <c r="S129" s="263" t="s">
        <v>244</v>
      </c>
      <c r="T129" s="263"/>
      <c r="U129" s="263"/>
    </row>
    <row r="130" spans="1:21" ht="29.25" customHeight="1" x14ac:dyDescent="0.2">
      <c r="B130" s="258" t="s">
        <v>250</v>
      </c>
      <c r="C130" s="260"/>
      <c r="D130" s="420" t="s">
        <v>239</v>
      </c>
      <c r="E130" s="420"/>
      <c r="F130" s="79" t="s">
        <v>152</v>
      </c>
      <c r="G130" s="766">
        <v>1933737765</v>
      </c>
      <c r="H130" s="766"/>
      <c r="I130" s="766"/>
      <c r="J130" s="821" t="s">
        <v>251</v>
      </c>
      <c r="K130" s="822"/>
      <c r="L130" s="819">
        <v>42558</v>
      </c>
      <c r="M130" s="820">
        <v>42558</v>
      </c>
      <c r="N130" s="205">
        <v>1630902678</v>
      </c>
      <c r="O130" s="113">
        <f>132.58/111.82</f>
        <v>1.1856555177964587</v>
      </c>
      <c r="P130" s="115" t="s">
        <v>204</v>
      </c>
      <c r="Q130" s="745">
        <f t="shared" si="8"/>
        <v>1630944010.2753053</v>
      </c>
      <c r="R130" s="746"/>
      <c r="S130" s="263" t="s">
        <v>244</v>
      </c>
      <c r="T130" s="263"/>
      <c r="U130" s="263"/>
    </row>
    <row r="131" spans="1:21" ht="22.5" customHeight="1" x14ac:dyDescent="0.2">
      <c r="B131" s="258" t="s">
        <v>252</v>
      </c>
      <c r="C131" s="260"/>
      <c r="D131" s="420" t="s">
        <v>239</v>
      </c>
      <c r="E131" s="420"/>
      <c r="F131" s="79" t="s">
        <v>152</v>
      </c>
      <c r="G131" s="766">
        <v>1946104392</v>
      </c>
      <c r="H131" s="766"/>
      <c r="I131" s="766"/>
      <c r="J131" s="823" t="s">
        <v>253</v>
      </c>
      <c r="K131" s="823"/>
      <c r="L131" s="819">
        <v>42593</v>
      </c>
      <c r="M131" s="820">
        <v>42593</v>
      </c>
      <c r="N131" s="205">
        <v>1630902678</v>
      </c>
      <c r="O131" s="113">
        <f>133.27/111.82</f>
        <v>1.1918261491683064</v>
      </c>
      <c r="P131" s="115" t="s">
        <v>207</v>
      </c>
      <c r="Q131" s="745">
        <f t="shared" si="8"/>
        <v>1632876064.4814284</v>
      </c>
      <c r="R131" s="746"/>
      <c r="S131" s="263" t="s">
        <v>240</v>
      </c>
      <c r="T131" s="263"/>
      <c r="U131" s="263"/>
    </row>
    <row r="132" spans="1:21" ht="42.75" customHeight="1" x14ac:dyDescent="0.2">
      <c r="B132" s="258" t="s">
        <v>254</v>
      </c>
      <c r="C132" s="260"/>
      <c r="D132" s="420" t="s">
        <v>239</v>
      </c>
      <c r="E132" s="420"/>
      <c r="F132" s="79" t="s">
        <v>152</v>
      </c>
      <c r="G132" s="766">
        <v>1937626728</v>
      </c>
      <c r="H132" s="766"/>
      <c r="I132" s="766"/>
      <c r="J132" s="824" t="s">
        <v>255</v>
      </c>
      <c r="K132" s="825"/>
      <c r="L132" s="819">
        <v>42626</v>
      </c>
      <c r="M132" s="820">
        <v>42626</v>
      </c>
      <c r="N132" s="205">
        <v>1630902678</v>
      </c>
      <c r="O132" s="113">
        <f>132.85/111.82</f>
        <v>1.1880701126810946</v>
      </c>
      <c r="P132" s="115" t="s">
        <v>208</v>
      </c>
      <c r="Q132" s="745">
        <f t="shared" si="8"/>
        <v>1630902677.6436582</v>
      </c>
      <c r="R132" s="746"/>
      <c r="S132" s="263" t="s">
        <v>244</v>
      </c>
      <c r="T132" s="263"/>
      <c r="U132" s="263"/>
    </row>
    <row r="133" spans="1:21" ht="31.5" customHeight="1" x14ac:dyDescent="0.2">
      <c r="B133" s="258" t="s">
        <v>256</v>
      </c>
      <c r="C133" s="260"/>
      <c r="D133" s="420" t="s">
        <v>239</v>
      </c>
      <c r="E133" s="420"/>
      <c r="F133" s="79" t="s">
        <v>152</v>
      </c>
      <c r="G133" s="766">
        <v>1936605773</v>
      </c>
      <c r="H133" s="766"/>
      <c r="I133" s="766"/>
      <c r="J133" s="824" t="s">
        <v>257</v>
      </c>
      <c r="K133" s="825"/>
      <c r="L133" s="819">
        <v>42650</v>
      </c>
      <c r="M133" s="820">
        <v>42650</v>
      </c>
      <c r="N133" s="205">
        <v>1630902678</v>
      </c>
      <c r="O133" s="113">
        <f>132.78/111.82</f>
        <v>1.1874441065998929</v>
      </c>
      <c r="P133" s="115" t="s">
        <v>209</v>
      </c>
      <c r="Q133" s="745">
        <f t="shared" si="8"/>
        <v>1630902677.6386502</v>
      </c>
      <c r="R133" s="746"/>
      <c r="S133" s="263" t="s">
        <v>244</v>
      </c>
      <c r="T133" s="263"/>
      <c r="U133" s="263"/>
    </row>
    <row r="134" spans="1:21" ht="34.5" customHeight="1" x14ac:dyDescent="0.25">
      <c r="B134" s="258" t="s">
        <v>258</v>
      </c>
      <c r="C134" s="260"/>
      <c r="D134" s="420" t="s">
        <v>239</v>
      </c>
      <c r="E134" s="420"/>
      <c r="F134" s="79" t="s">
        <v>152</v>
      </c>
      <c r="G134" s="801">
        <v>2008510175</v>
      </c>
      <c r="H134" s="802"/>
      <c r="I134" s="803"/>
      <c r="J134" s="823" t="s">
        <v>259</v>
      </c>
      <c r="K134" s="823"/>
      <c r="L134" s="819">
        <v>42913</v>
      </c>
      <c r="M134" s="820"/>
      <c r="N134" s="205">
        <v>1630902678</v>
      </c>
      <c r="O134" s="113">
        <f>137.71/111.82</f>
        <v>1.2315328206045431</v>
      </c>
      <c r="P134" s="115" t="s">
        <v>260</v>
      </c>
      <c r="Q134" s="745">
        <f t="shared" si="8"/>
        <v>1630902677.8629003</v>
      </c>
      <c r="R134" s="746"/>
      <c r="S134" s="263" t="s">
        <v>244</v>
      </c>
      <c r="T134" s="263"/>
      <c r="U134" s="263"/>
    </row>
    <row r="135" spans="1:21" ht="30.75" customHeight="1" x14ac:dyDescent="0.25">
      <c r="B135" s="258" t="s">
        <v>261</v>
      </c>
      <c r="C135" s="260"/>
      <c r="D135" s="420" t="s">
        <v>239</v>
      </c>
      <c r="E135" s="420"/>
      <c r="F135" s="79" t="s">
        <v>152</v>
      </c>
      <c r="G135" s="801">
        <v>2010843787</v>
      </c>
      <c r="H135" s="802"/>
      <c r="I135" s="803"/>
      <c r="J135" s="824" t="s">
        <v>262</v>
      </c>
      <c r="K135" s="825"/>
      <c r="L135" s="819">
        <v>42942</v>
      </c>
      <c r="M135" s="820"/>
      <c r="N135" s="205">
        <v>1630902678</v>
      </c>
      <c r="O135" s="113">
        <f>137.87/111.82</f>
        <v>1.2329636916472904</v>
      </c>
      <c r="P135" s="115" t="s">
        <v>263</v>
      </c>
      <c r="Q135" s="745">
        <f t="shared" si="8"/>
        <v>1630902678.3371291</v>
      </c>
      <c r="R135" s="746"/>
      <c r="S135" s="263" t="s">
        <v>244</v>
      </c>
      <c r="T135" s="263"/>
      <c r="U135" s="263"/>
    </row>
    <row r="136" spans="1:21" ht="32.25" customHeight="1" x14ac:dyDescent="0.25">
      <c r="B136" s="258" t="s">
        <v>264</v>
      </c>
      <c r="C136" s="260"/>
      <c r="D136" s="420" t="s">
        <v>239</v>
      </c>
      <c r="E136" s="420"/>
      <c r="F136" s="79" t="s">
        <v>152</v>
      </c>
      <c r="G136" s="801">
        <f>2010843787+1750209</f>
        <v>2012593996</v>
      </c>
      <c r="H136" s="802"/>
      <c r="I136" s="803"/>
      <c r="J136" s="824" t="s">
        <v>265</v>
      </c>
      <c r="K136" s="825"/>
      <c r="L136" s="819" t="s">
        <v>266</v>
      </c>
      <c r="M136" s="820"/>
      <c r="N136" s="205">
        <v>1630902678</v>
      </c>
      <c r="O136" s="113">
        <f>137.99/111.82</f>
        <v>1.2340368449293508</v>
      </c>
      <c r="P136" s="115" t="s">
        <v>267</v>
      </c>
      <c r="Q136" s="745">
        <f t="shared" si="8"/>
        <v>1630902678.6920791</v>
      </c>
      <c r="R136" s="746"/>
      <c r="S136" s="263" t="s">
        <v>244</v>
      </c>
      <c r="T136" s="263"/>
      <c r="U136" s="263"/>
    </row>
    <row r="137" spans="1:21" ht="30.75" customHeight="1" x14ac:dyDescent="0.25">
      <c r="B137" s="258" t="s">
        <v>268</v>
      </c>
      <c r="C137" s="260"/>
      <c r="D137" s="420" t="s">
        <v>239</v>
      </c>
      <c r="E137" s="420"/>
      <c r="F137" s="79" t="s">
        <v>152</v>
      </c>
      <c r="G137" s="801">
        <v>2013469099</v>
      </c>
      <c r="H137" s="802"/>
      <c r="I137" s="803"/>
      <c r="J137" s="823" t="s">
        <v>269</v>
      </c>
      <c r="K137" s="823"/>
      <c r="L137" s="819" t="s">
        <v>270</v>
      </c>
      <c r="M137" s="820"/>
      <c r="N137" s="205">
        <v>1630902678</v>
      </c>
      <c r="O137" s="113">
        <f>138.05/111.82</f>
        <v>1.2345734215703812</v>
      </c>
      <c r="P137" s="115" t="s">
        <v>271</v>
      </c>
      <c r="Q137" s="745">
        <f t="shared" si="8"/>
        <v>1630902677.6543279</v>
      </c>
      <c r="R137" s="746"/>
      <c r="S137" s="263" t="s">
        <v>244</v>
      </c>
      <c r="T137" s="263"/>
      <c r="U137" s="263"/>
    </row>
    <row r="138" spans="1:21" ht="27.75" customHeight="1" x14ac:dyDescent="0.25">
      <c r="B138" s="258" t="s">
        <v>272</v>
      </c>
      <c r="C138" s="260"/>
      <c r="D138" s="420" t="s">
        <v>239</v>
      </c>
      <c r="E138" s="420"/>
      <c r="F138" s="79" t="s">
        <v>152</v>
      </c>
      <c r="G138" s="801">
        <v>2013469099</v>
      </c>
      <c r="H138" s="802"/>
      <c r="I138" s="803"/>
      <c r="J138" s="821" t="s">
        <v>273</v>
      </c>
      <c r="K138" s="822"/>
      <c r="L138" s="819" t="s">
        <v>274</v>
      </c>
      <c r="M138" s="820"/>
      <c r="N138" s="205">
        <v>1630902678</v>
      </c>
      <c r="O138" s="113">
        <f>138.05/111.82</f>
        <v>1.2345734215703812</v>
      </c>
      <c r="P138" s="115" t="s">
        <v>271</v>
      </c>
      <c r="Q138" s="745">
        <f t="shared" si="8"/>
        <v>1630902677.6543279</v>
      </c>
      <c r="R138" s="746"/>
      <c r="S138" s="263" t="s">
        <v>244</v>
      </c>
      <c r="T138" s="263"/>
      <c r="U138" s="263"/>
    </row>
    <row r="139" spans="1:21" ht="27.75" customHeight="1" x14ac:dyDescent="0.25">
      <c r="B139" s="258" t="s">
        <v>465</v>
      </c>
      <c r="C139" s="260"/>
      <c r="D139" s="420" t="s">
        <v>239</v>
      </c>
      <c r="E139" s="420"/>
      <c r="F139" s="79" t="s">
        <v>152</v>
      </c>
      <c r="G139" s="801">
        <v>7470065162</v>
      </c>
      <c r="H139" s="802"/>
      <c r="I139" s="803"/>
      <c r="J139" s="821" t="s">
        <v>466</v>
      </c>
      <c r="K139" s="822"/>
      <c r="L139" s="819">
        <v>43354</v>
      </c>
      <c r="M139" s="820"/>
      <c r="N139" s="205"/>
      <c r="O139" s="113">
        <f>142.27/111.82</f>
        <v>1.2723126453228404</v>
      </c>
      <c r="P139" s="115" t="s">
        <v>609</v>
      </c>
      <c r="Q139" s="745">
        <f>+G139/O139</f>
        <v>5871249640.9280939</v>
      </c>
      <c r="R139" s="746"/>
      <c r="S139" s="263" t="s">
        <v>244</v>
      </c>
      <c r="T139" s="263"/>
      <c r="U139" s="263"/>
    </row>
    <row r="140" spans="1:21" ht="33.75" customHeight="1" x14ac:dyDescent="0.25">
      <c r="B140" s="258" t="s">
        <v>610</v>
      </c>
      <c r="C140" s="260"/>
      <c r="D140" s="420" t="s">
        <v>239</v>
      </c>
      <c r="E140" s="420"/>
      <c r="F140" s="79" t="s">
        <v>152</v>
      </c>
      <c r="G140" s="801">
        <v>9700000000</v>
      </c>
      <c r="H140" s="802"/>
      <c r="I140" s="803"/>
      <c r="J140" s="817" t="s">
        <v>584</v>
      </c>
      <c r="K140" s="818"/>
      <c r="L140" s="819">
        <v>43612</v>
      </c>
      <c r="M140" s="820"/>
      <c r="N140" s="205"/>
      <c r="O140" s="113">
        <f>102.12/78.05</f>
        <v>1.3083920563741192</v>
      </c>
      <c r="P140" s="115" t="s">
        <v>582</v>
      </c>
      <c r="Q140" s="745">
        <f>+G140/O140</f>
        <v>7413679984.3321581</v>
      </c>
      <c r="R140" s="746"/>
      <c r="S140" s="258" t="s">
        <v>585</v>
      </c>
      <c r="T140" s="259"/>
      <c r="U140" s="260"/>
    </row>
    <row r="141" spans="1:21" ht="23.25" customHeight="1" x14ac:dyDescent="0.25">
      <c r="B141" s="762" t="s">
        <v>584</v>
      </c>
      <c r="C141" s="762"/>
      <c r="D141" s="420" t="s">
        <v>239</v>
      </c>
      <c r="E141" s="420"/>
      <c r="F141" s="79" t="s">
        <v>152</v>
      </c>
      <c r="G141" s="801">
        <v>3700813045</v>
      </c>
      <c r="H141" s="802"/>
      <c r="I141" s="803"/>
      <c r="J141" s="817" t="s">
        <v>1084</v>
      </c>
      <c r="K141" s="818"/>
      <c r="L141" s="819">
        <v>43879</v>
      </c>
      <c r="M141" s="820"/>
      <c r="N141" s="205"/>
      <c r="O141" s="113">
        <f>104.24/78.05</f>
        <v>1.3355541319666879</v>
      </c>
      <c r="P141" s="115" t="s">
        <v>1085</v>
      </c>
      <c r="Q141" s="745">
        <f>+G141/O141</f>
        <v>2770994418.2871261</v>
      </c>
      <c r="R141" s="746"/>
      <c r="S141" s="258" t="s">
        <v>585</v>
      </c>
      <c r="T141" s="259"/>
      <c r="U141" s="260"/>
    </row>
    <row r="142" spans="1:21" ht="15" customHeight="1" x14ac:dyDescent="0.25">
      <c r="B142" s="762" t="s">
        <v>584</v>
      </c>
      <c r="C142" s="762"/>
      <c r="D142" s="420" t="s">
        <v>239</v>
      </c>
      <c r="E142" s="420"/>
      <c r="F142" s="79" t="s">
        <v>152</v>
      </c>
      <c r="G142" s="801">
        <v>872133354</v>
      </c>
      <c r="H142" s="802"/>
      <c r="I142" s="803"/>
      <c r="J142" s="817" t="s">
        <v>1084</v>
      </c>
      <c r="K142" s="818"/>
      <c r="L142" s="819">
        <v>43916</v>
      </c>
      <c r="M142" s="820"/>
      <c r="N142" s="205"/>
      <c r="O142" s="113">
        <f>104.94/78.05</f>
        <v>1.3445227418321588</v>
      </c>
      <c r="P142" s="115" t="s">
        <v>1086</v>
      </c>
      <c r="Q142" s="745">
        <f>+G142/O142</f>
        <v>648656453.97084045</v>
      </c>
      <c r="R142" s="746"/>
      <c r="S142" s="258" t="s">
        <v>585</v>
      </c>
      <c r="T142" s="259"/>
      <c r="U142" s="260"/>
    </row>
    <row r="143" spans="1:21" ht="15" customHeight="1" x14ac:dyDescent="0.25">
      <c r="B143" s="762" t="s">
        <v>584</v>
      </c>
      <c r="C143" s="762"/>
      <c r="D143" s="420" t="s">
        <v>239</v>
      </c>
      <c r="E143" s="420"/>
      <c r="F143" s="79" t="s">
        <v>152</v>
      </c>
      <c r="G143" s="801">
        <v>1934253887</v>
      </c>
      <c r="H143" s="802"/>
      <c r="I143" s="803"/>
      <c r="J143" s="817" t="s">
        <v>1084</v>
      </c>
      <c r="K143" s="818"/>
      <c r="L143" s="819">
        <v>43936</v>
      </c>
      <c r="M143" s="820"/>
      <c r="N143" s="205"/>
      <c r="O143" s="113">
        <f>105.53/78.05</f>
        <v>1.35208199871877</v>
      </c>
      <c r="P143" s="115" t="s">
        <v>1087</v>
      </c>
      <c r="Q143" s="745">
        <f>+G143/O143</f>
        <v>1430574394.7725766</v>
      </c>
      <c r="R143" s="746"/>
      <c r="S143" s="258" t="s">
        <v>585</v>
      </c>
      <c r="T143" s="259"/>
      <c r="U143" s="260"/>
    </row>
    <row r="144" spans="1:21" ht="30.75" customHeight="1" x14ac:dyDescent="0.2">
      <c r="A144" s="1" t="s">
        <v>716</v>
      </c>
      <c r="B144" s="318" t="s">
        <v>275</v>
      </c>
      <c r="C144" s="319"/>
      <c r="D144" s="319"/>
      <c r="E144" s="319"/>
      <c r="F144" s="319"/>
      <c r="G144" s="319"/>
      <c r="H144" s="319"/>
      <c r="I144" s="319"/>
      <c r="J144" s="319"/>
      <c r="K144" s="319"/>
      <c r="L144" s="319"/>
      <c r="M144" s="319"/>
      <c r="N144" s="319"/>
      <c r="O144" s="319"/>
      <c r="P144" s="319"/>
      <c r="Q144" s="319"/>
      <c r="R144" s="319"/>
      <c r="S144" s="319"/>
      <c r="T144" s="319"/>
      <c r="U144" s="320"/>
    </row>
    <row r="145" spans="1:21" ht="30.75" customHeight="1" x14ac:dyDescent="0.2">
      <c r="B145" s="759" t="s">
        <v>138</v>
      </c>
      <c r="C145" s="759"/>
      <c r="D145" s="760" t="s">
        <v>139</v>
      </c>
      <c r="E145" s="760"/>
      <c r="F145" s="760" t="s">
        <v>140</v>
      </c>
      <c r="G145" s="761" t="s">
        <v>141</v>
      </c>
      <c r="H145" s="761"/>
      <c r="I145" s="761"/>
      <c r="J145" s="761"/>
      <c r="K145" s="761"/>
      <c r="L145" s="761"/>
      <c r="M145" s="761"/>
      <c r="N145" s="761" t="s">
        <v>142</v>
      </c>
      <c r="O145" s="761"/>
      <c r="P145" s="761"/>
      <c r="Q145" s="761"/>
      <c r="R145" s="761"/>
      <c r="S145" s="761" t="s">
        <v>99</v>
      </c>
      <c r="T145" s="761"/>
      <c r="U145" s="761"/>
    </row>
    <row r="146" spans="1:21" ht="31.5" customHeight="1" x14ac:dyDescent="0.2">
      <c r="B146" s="759"/>
      <c r="C146" s="759"/>
      <c r="D146" s="760"/>
      <c r="E146" s="760"/>
      <c r="F146" s="760"/>
      <c r="G146" s="741" t="s">
        <v>143</v>
      </c>
      <c r="H146" s="760"/>
      <c r="I146" s="760"/>
      <c r="J146" s="741" t="s">
        <v>144</v>
      </c>
      <c r="K146" s="741"/>
      <c r="L146" s="741" t="s">
        <v>145</v>
      </c>
      <c r="M146" s="741"/>
      <c r="N146" s="203" t="s">
        <v>146</v>
      </c>
      <c r="O146" s="203" t="s">
        <v>147</v>
      </c>
      <c r="P146" s="203" t="s">
        <v>148</v>
      </c>
      <c r="Q146" s="741" t="s">
        <v>149</v>
      </c>
      <c r="R146" s="741"/>
      <c r="S146" s="761"/>
      <c r="T146" s="761"/>
      <c r="U146" s="761"/>
    </row>
    <row r="147" spans="1:21" ht="31.5" customHeight="1" x14ac:dyDescent="0.25">
      <c r="B147" s="258" t="s">
        <v>150</v>
      </c>
      <c r="C147" s="260"/>
      <c r="D147" s="763" t="s">
        <v>1088</v>
      </c>
      <c r="E147" s="734"/>
      <c r="F147" s="79" t="s">
        <v>152</v>
      </c>
      <c r="G147" s="745">
        <v>4270238021</v>
      </c>
      <c r="H147" s="813"/>
      <c r="I147" s="746"/>
      <c r="J147" s="808" t="s">
        <v>153</v>
      </c>
      <c r="K147" s="808"/>
      <c r="L147" s="790" t="s">
        <v>276</v>
      </c>
      <c r="M147" s="744"/>
      <c r="N147" s="116">
        <v>3885265434</v>
      </c>
      <c r="O147" s="59">
        <f>123.78/111.82</f>
        <v>1.1069576104453587</v>
      </c>
      <c r="P147" s="114" t="s">
        <v>169</v>
      </c>
      <c r="Q147" s="766">
        <f>+G147/O147</f>
        <v>3857634638.1339469</v>
      </c>
      <c r="R147" s="766"/>
      <c r="S147" s="263" t="s">
        <v>244</v>
      </c>
      <c r="T147" s="263"/>
      <c r="U147" s="263"/>
    </row>
    <row r="148" spans="1:21" ht="33" customHeight="1" x14ac:dyDescent="0.25">
      <c r="B148" s="258" t="s">
        <v>150</v>
      </c>
      <c r="C148" s="260"/>
      <c r="D148" s="734" t="s">
        <v>1088</v>
      </c>
      <c r="E148" s="734"/>
      <c r="F148" s="79" t="s">
        <v>152</v>
      </c>
      <c r="G148" s="745">
        <v>31161593</v>
      </c>
      <c r="H148" s="813"/>
      <c r="I148" s="746"/>
      <c r="J148" s="808" t="s">
        <v>153</v>
      </c>
      <c r="K148" s="808"/>
      <c r="L148" s="790" t="s">
        <v>277</v>
      </c>
      <c r="M148" s="744"/>
      <c r="N148" s="116"/>
      <c r="O148" s="113">
        <f>126.15/111.82</f>
        <v>1.1281523877660526</v>
      </c>
      <c r="P148" s="115" t="s">
        <v>181</v>
      </c>
      <c r="Q148" s="766">
        <f>+G148/O148</f>
        <v>27621794.128101464</v>
      </c>
      <c r="R148" s="766"/>
      <c r="S148" s="263" t="s">
        <v>244</v>
      </c>
      <c r="T148" s="263"/>
      <c r="U148" s="263"/>
    </row>
    <row r="149" spans="1:21" ht="25.5" customHeight="1" x14ac:dyDescent="0.25">
      <c r="B149" s="258" t="s">
        <v>154</v>
      </c>
      <c r="C149" s="260"/>
      <c r="D149" s="734" t="s">
        <v>1088</v>
      </c>
      <c r="E149" s="734"/>
      <c r="F149" s="79" t="s">
        <v>152</v>
      </c>
      <c r="G149" s="745">
        <v>3890427652</v>
      </c>
      <c r="H149" s="813"/>
      <c r="I149" s="746"/>
      <c r="J149" s="808" t="s">
        <v>278</v>
      </c>
      <c r="K149" s="808"/>
      <c r="L149" s="790" t="s">
        <v>279</v>
      </c>
      <c r="M149" s="744"/>
      <c r="N149" s="116">
        <v>3330227513</v>
      </c>
      <c r="O149" s="113">
        <f>130.63/111.82</f>
        <v>1.1682167769629763</v>
      </c>
      <c r="P149" s="115" t="s">
        <v>193</v>
      </c>
      <c r="Q149" s="766">
        <f>+G149/O149</f>
        <v>3330227513.1795144</v>
      </c>
      <c r="R149" s="766"/>
      <c r="S149" s="263" t="s">
        <v>244</v>
      </c>
      <c r="T149" s="263"/>
      <c r="U149" s="263"/>
    </row>
    <row r="150" spans="1:21" ht="26.25" customHeight="1" x14ac:dyDescent="0.25">
      <c r="B150" s="258" t="s">
        <v>156</v>
      </c>
      <c r="C150" s="260"/>
      <c r="D150" s="734" t="s">
        <v>1088</v>
      </c>
      <c r="E150" s="734"/>
      <c r="F150" s="79" t="s">
        <v>152</v>
      </c>
      <c r="G150" s="745">
        <v>3954459034</v>
      </c>
      <c r="H150" s="813"/>
      <c r="I150" s="746"/>
      <c r="J150" s="808" t="s">
        <v>280</v>
      </c>
      <c r="K150" s="808"/>
      <c r="L150" s="744" t="s">
        <v>281</v>
      </c>
      <c r="M150" s="744"/>
      <c r="N150" s="116">
        <v>3330227513</v>
      </c>
      <c r="O150" s="113">
        <f>132.78/111.82</f>
        <v>1.1874441065998929</v>
      </c>
      <c r="P150" s="115" t="s">
        <v>209</v>
      </c>
      <c r="Q150" s="766">
        <f>+G150/O150</f>
        <v>3330227513.0432291</v>
      </c>
      <c r="R150" s="766"/>
      <c r="S150" s="263" t="s">
        <v>244</v>
      </c>
      <c r="T150" s="263"/>
      <c r="U150" s="263"/>
    </row>
    <row r="151" spans="1:21" ht="20.25" customHeight="1" x14ac:dyDescent="0.25">
      <c r="B151" s="258" t="s">
        <v>158</v>
      </c>
      <c r="C151" s="260"/>
      <c r="D151" s="734" t="s">
        <v>1088</v>
      </c>
      <c r="E151" s="734"/>
      <c r="F151" s="79" t="s">
        <v>152</v>
      </c>
      <c r="G151" s="814">
        <v>4092052050</v>
      </c>
      <c r="H151" s="815"/>
      <c r="I151" s="816"/>
      <c r="J151" s="808" t="s">
        <v>282</v>
      </c>
      <c r="K151" s="808"/>
      <c r="L151" s="790" t="s">
        <v>283</v>
      </c>
      <c r="M151" s="744"/>
      <c r="N151" s="116">
        <v>3330227513</v>
      </c>
      <c r="O151" s="113">
        <f t="shared" ref="O151" si="10">137.4/111.82</f>
        <v>1.2287605079592203</v>
      </c>
      <c r="P151" s="115" t="s">
        <v>284</v>
      </c>
      <c r="Q151" s="766">
        <f>+G151/O151</f>
        <v>3330227512.5982528</v>
      </c>
      <c r="R151" s="766"/>
      <c r="S151" s="263" t="s">
        <v>244</v>
      </c>
      <c r="T151" s="263"/>
      <c r="U151" s="263"/>
    </row>
    <row r="152" spans="1:21" ht="15.75" customHeight="1" x14ac:dyDescent="0.25">
      <c r="B152" s="258" t="s">
        <v>285</v>
      </c>
      <c r="C152" s="260"/>
      <c r="D152" s="556" t="s">
        <v>1088</v>
      </c>
      <c r="E152" s="558"/>
      <c r="F152" s="79" t="s">
        <v>152</v>
      </c>
      <c r="G152" s="814">
        <v>32581947</v>
      </c>
      <c r="H152" s="815"/>
      <c r="I152" s="208"/>
      <c r="J152" s="809"/>
      <c r="K152" s="810"/>
      <c r="L152" s="811" t="s">
        <v>286</v>
      </c>
      <c r="M152" s="812"/>
      <c r="N152" s="116"/>
      <c r="O152" s="113">
        <f>137.87/111.82</f>
        <v>1.2329636916472904</v>
      </c>
      <c r="P152" s="115" t="s">
        <v>263</v>
      </c>
      <c r="Q152" s="745"/>
      <c r="R152" s="746"/>
      <c r="S152" s="263"/>
      <c r="T152" s="263"/>
      <c r="U152" s="263"/>
    </row>
    <row r="153" spans="1:21" ht="30.75" customHeight="1" x14ac:dyDescent="0.25">
      <c r="B153" s="258" t="s">
        <v>160</v>
      </c>
      <c r="C153" s="260"/>
      <c r="D153" s="734" t="s">
        <v>1088</v>
      </c>
      <c r="E153" s="734"/>
      <c r="F153" s="79" t="s">
        <v>152</v>
      </c>
      <c r="G153" s="801">
        <v>4111410375</v>
      </c>
      <c r="H153" s="802"/>
      <c r="I153" s="803"/>
      <c r="J153" s="808" t="s">
        <v>287</v>
      </c>
      <c r="K153" s="808"/>
      <c r="L153" s="790" t="s">
        <v>288</v>
      </c>
      <c r="M153" s="744"/>
      <c r="N153" s="116">
        <v>3330227513</v>
      </c>
      <c r="O153" s="113">
        <f>138.05/111.82</f>
        <v>1.2345734215703812</v>
      </c>
      <c r="P153" s="115" t="s">
        <v>271</v>
      </c>
      <c r="Q153" s="766">
        <f>+G153/O153</f>
        <v>3330227512.7308941</v>
      </c>
      <c r="R153" s="766"/>
      <c r="S153" s="263" t="s">
        <v>244</v>
      </c>
      <c r="T153" s="263"/>
      <c r="U153" s="263"/>
    </row>
    <row r="154" spans="1:21" ht="45" customHeight="1" x14ac:dyDescent="0.25">
      <c r="B154" s="258" t="s">
        <v>162</v>
      </c>
      <c r="C154" s="260"/>
      <c r="D154" s="734" t="s">
        <v>1088</v>
      </c>
      <c r="E154" s="734"/>
      <c r="F154" s="79" t="s">
        <v>152</v>
      </c>
      <c r="G154" s="801">
        <v>4200756490</v>
      </c>
      <c r="H154" s="802"/>
      <c r="I154" s="803"/>
      <c r="J154" s="808" t="s">
        <v>289</v>
      </c>
      <c r="K154" s="808"/>
      <c r="L154" s="790" t="s">
        <v>290</v>
      </c>
      <c r="M154" s="744"/>
      <c r="N154" s="116">
        <v>3330227513</v>
      </c>
      <c r="O154" s="113">
        <f>141.05/111.82</f>
        <v>1.2614022536218925</v>
      </c>
      <c r="P154" s="115" t="s">
        <v>291</v>
      </c>
      <c r="Q154" s="806">
        <f>G154/O154</f>
        <v>3330227513.0223322</v>
      </c>
      <c r="R154" s="806"/>
      <c r="S154" s="263" t="s">
        <v>244</v>
      </c>
      <c r="T154" s="263"/>
      <c r="U154" s="263"/>
    </row>
    <row r="155" spans="1:21" ht="40.5" hidden="1" customHeight="1" x14ac:dyDescent="0.25">
      <c r="B155" s="258" t="s">
        <v>164</v>
      </c>
      <c r="C155" s="260"/>
      <c r="D155" s="734" t="s">
        <v>1088</v>
      </c>
      <c r="E155" s="734"/>
      <c r="F155" s="79" t="s">
        <v>152</v>
      </c>
      <c r="G155" s="801">
        <v>4243940445</v>
      </c>
      <c r="H155" s="802"/>
      <c r="I155" s="803"/>
      <c r="J155" s="808" t="s">
        <v>292</v>
      </c>
      <c r="K155" s="808"/>
      <c r="L155" s="774">
        <v>43384</v>
      </c>
      <c r="M155" s="807"/>
      <c r="N155" s="116">
        <v>3330227513</v>
      </c>
      <c r="O155" s="113">
        <f>142.5/111.82</f>
        <v>1.2743695224467895</v>
      </c>
      <c r="P155" s="115" t="s">
        <v>474</v>
      </c>
      <c r="Q155" s="806">
        <f>G155/O155</f>
        <v>3330227512.7010527</v>
      </c>
      <c r="R155" s="806"/>
      <c r="S155" s="263" t="s">
        <v>244</v>
      </c>
      <c r="T155" s="263"/>
      <c r="U155" s="263"/>
    </row>
    <row r="156" spans="1:21" ht="30" hidden="1" customHeight="1" x14ac:dyDescent="0.25">
      <c r="B156" s="258" t="s">
        <v>166</v>
      </c>
      <c r="C156" s="260"/>
      <c r="D156" s="734" t="s">
        <v>1088</v>
      </c>
      <c r="E156" s="734"/>
      <c r="F156" s="79" t="s">
        <v>152</v>
      </c>
      <c r="G156" s="801">
        <v>4335995951</v>
      </c>
      <c r="H156" s="802"/>
      <c r="I156" s="803"/>
      <c r="J156" s="798" t="s">
        <v>293</v>
      </c>
      <c r="K156" s="798"/>
      <c r="L156" s="774">
        <v>43580</v>
      </c>
      <c r="M156" s="807"/>
      <c r="N156" s="116">
        <v>3330227513</v>
      </c>
      <c r="O156" s="113">
        <f>101.62/78.05</f>
        <v>1.3019859064702115</v>
      </c>
      <c r="P156" s="115" t="s">
        <v>522</v>
      </c>
      <c r="Q156" s="806">
        <f>G156/O156</f>
        <v>3330294075.7286949</v>
      </c>
      <c r="R156" s="806"/>
      <c r="S156" s="263" t="s">
        <v>580</v>
      </c>
      <c r="T156" s="263"/>
      <c r="U156" s="263"/>
    </row>
    <row r="157" spans="1:21" ht="36" hidden="1" customHeight="1" x14ac:dyDescent="0.25">
      <c r="B157" s="258" t="s">
        <v>248</v>
      </c>
      <c r="C157" s="260"/>
      <c r="D157" s="734" t="s">
        <v>1088</v>
      </c>
      <c r="E157" s="734"/>
      <c r="F157" s="79" t="s">
        <v>152</v>
      </c>
      <c r="G157" s="801">
        <v>3687610549</v>
      </c>
      <c r="H157" s="802"/>
      <c r="I157" s="803"/>
      <c r="J157" s="798" t="s">
        <v>294</v>
      </c>
      <c r="K157" s="798"/>
      <c r="L157" s="804">
        <v>43748</v>
      </c>
      <c r="M157" s="805"/>
      <c r="N157" s="134">
        <v>2787313610</v>
      </c>
      <c r="O157" s="113">
        <f>103.26/78.05</f>
        <v>1.322998078155029</v>
      </c>
      <c r="P157" s="115" t="s">
        <v>695</v>
      </c>
      <c r="Q157" s="806">
        <f>G157/O157</f>
        <v>2787313609.8145456</v>
      </c>
      <c r="R157" s="806"/>
      <c r="S157" s="263" t="s">
        <v>244</v>
      </c>
      <c r="T157" s="263"/>
      <c r="U157" s="263"/>
    </row>
    <row r="158" spans="1:21" s="26" customFormat="1" ht="15" hidden="1" customHeight="1" x14ac:dyDescent="0.25">
      <c r="A158" s="1"/>
      <c r="B158" s="258" t="s">
        <v>250</v>
      </c>
      <c r="C158" s="260"/>
      <c r="D158" s="734" t="s">
        <v>1088</v>
      </c>
      <c r="E158" s="734"/>
      <c r="F158" s="79" t="s">
        <v>152</v>
      </c>
      <c r="G158" s="801">
        <v>3768676557</v>
      </c>
      <c r="H158" s="802"/>
      <c r="I158" s="803"/>
      <c r="J158" s="798" t="s">
        <v>295</v>
      </c>
      <c r="K158" s="798"/>
      <c r="L158" s="804">
        <v>43935</v>
      </c>
      <c r="M158" s="805"/>
      <c r="N158" s="48">
        <v>2787313610</v>
      </c>
      <c r="O158" s="113">
        <f>105.53/78.05</f>
        <v>1.35208199871877</v>
      </c>
      <c r="P158" s="115" t="s">
        <v>1089</v>
      </c>
      <c r="Q158" s="806">
        <f>G158/O158</f>
        <v>2787313610.0999718</v>
      </c>
      <c r="R158" s="806"/>
      <c r="S158" s="263" t="s">
        <v>244</v>
      </c>
      <c r="T158" s="263"/>
      <c r="U158" s="263"/>
    </row>
    <row r="159" spans="1:21" s="26" customFormat="1" ht="28.5" customHeight="1" x14ac:dyDescent="0.2">
      <c r="A159" s="1"/>
      <c r="B159" s="258" t="s">
        <v>252</v>
      </c>
      <c r="C159" s="260"/>
      <c r="D159" s="734"/>
      <c r="E159" s="734"/>
      <c r="F159" s="79" t="s">
        <v>152</v>
      </c>
      <c r="G159" s="263"/>
      <c r="H159" s="263"/>
      <c r="I159" s="263"/>
      <c r="J159" s="798" t="s">
        <v>296</v>
      </c>
      <c r="K159" s="798"/>
      <c r="L159" s="734"/>
      <c r="M159" s="734"/>
      <c r="N159" s="48">
        <v>1848766139</v>
      </c>
      <c r="O159" s="211"/>
      <c r="P159" s="49"/>
      <c r="Q159" s="799">
        <v>0</v>
      </c>
      <c r="R159" s="799"/>
      <c r="S159" s="263"/>
      <c r="T159" s="263"/>
      <c r="U159" s="263"/>
    </row>
    <row r="160" spans="1:21" ht="15" customHeight="1" x14ac:dyDescent="0.2">
      <c r="B160" s="258" t="s">
        <v>254</v>
      </c>
      <c r="C160" s="260"/>
      <c r="D160" s="734"/>
      <c r="E160" s="734"/>
      <c r="F160" s="79" t="s">
        <v>152</v>
      </c>
      <c r="G160" s="263"/>
      <c r="H160" s="263"/>
      <c r="I160" s="263"/>
      <c r="J160" s="798" t="s">
        <v>297</v>
      </c>
      <c r="K160" s="798"/>
      <c r="L160" s="734"/>
      <c r="M160" s="734"/>
      <c r="N160" s="48">
        <v>1848766139</v>
      </c>
      <c r="O160" s="211"/>
      <c r="P160" s="49"/>
      <c r="Q160" s="799">
        <v>0</v>
      </c>
      <c r="R160" s="799"/>
      <c r="S160" s="263"/>
      <c r="T160" s="263"/>
      <c r="U160" s="263"/>
    </row>
    <row r="161" spans="1:21" ht="15" customHeight="1" x14ac:dyDescent="0.2">
      <c r="A161" s="26"/>
      <c r="B161" s="258" t="s">
        <v>256</v>
      </c>
      <c r="C161" s="260"/>
      <c r="D161" s="734"/>
      <c r="E161" s="734"/>
      <c r="F161" s="79" t="s">
        <v>152</v>
      </c>
      <c r="G161" s="263"/>
      <c r="H161" s="263"/>
      <c r="I161" s="263"/>
      <c r="J161" s="798" t="s">
        <v>298</v>
      </c>
      <c r="K161" s="798"/>
      <c r="L161" s="734"/>
      <c r="M161" s="734"/>
      <c r="N161" s="48">
        <v>2542964000</v>
      </c>
      <c r="O161" s="211"/>
      <c r="P161" s="49"/>
      <c r="Q161" s="800">
        <v>0</v>
      </c>
      <c r="R161" s="800"/>
      <c r="S161" s="263"/>
      <c r="T161" s="263"/>
      <c r="U161" s="263"/>
    </row>
    <row r="162" spans="1:21" ht="36.75" customHeight="1" x14ac:dyDescent="0.2">
      <c r="A162" s="26" t="s">
        <v>717</v>
      </c>
      <c r="B162" s="795" t="s">
        <v>299</v>
      </c>
      <c r="C162" s="796"/>
      <c r="D162" s="796"/>
      <c r="E162" s="796"/>
      <c r="F162" s="796"/>
      <c r="G162" s="796"/>
      <c r="H162" s="796"/>
      <c r="I162" s="796"/>
      <c r="J162" s="796"/>
      <c r="K162" s="796"/>
      <c r="L162" s="796"/>
      <c r="M162" s="796"/>
      <c r="N162" s="796"/>
      <c r="O162" s="796"/>
      <c r="P162" s="796"/>
      <c r="Q162" s="796"/>
      <c r="R162" s="796"/>
      <c r="S162" s="796"/>
      <c r="T162" s="796"/>
      <c r="U162" s="797"/>
    </row>
    <row r="163" spans="1:21" ht="36.75" customHeight="1" x14ac:dyDescent="0.2">
      <c r="B163" s="759" t="s">
        <v>138</v>
      </c>
      <c r="C163" s="759"/>
      <c r="D163" s="760" t="s">
        <v>139</v>
      </c>
      <c r="E163" s="760"/>
      <c r="F163" s="760" t="s">
        <v>140</v>
      </c>
      <c r="G163" s="761" t="s">
        <v>141</v>
      </c>
      <c r="H163" s="761"/>
      <c r="I163" s="761"/>
      <c r="J163" s="761"/>
      <c r="K163" s="761"/>
      <c r="L163" s="761"/>
      <c r="M163" s="761"/>
      <c r="N163" s="761" t="s">
        <v>142</v>
      </c>
      <c r="O163" s="761"/>
      <c r="P163" s="761"/>
      <c r="Q163" s="761"/>
      <c r="R163" s="761"/>
      <c r="S163" s="761" t="s">
        <v>99</v>
      </c>
      <c r="T163" s="761"/>
      <c r="U163" s="761"/>
    </row>
    <row r="164" spans="1:21" ht="54.75" customHeight="1" x14ac:dyDescent="0.2">
      <c r="B164" s="759"/>
      <c r="C164" s="759"/>
      <c r="D164" s="760"/>
      <c r="E164" s="760"/>
      <c r="F164" s="760"/>
      <c r="G164" s="741" t="s">
        <v>143</v>
      </c>
      <c r="H164" s="760"/>
      <c r="I164" s="760"/>
      <c r="J164" s="741" t="s">
        <v>144</v>
      </c>
      <c r="K164" s="741"/>
      <c r="L164" s="741" t="s">
        <v>145</v>
      </c>
      <c r="M164" s="741"/>
      <c r="N164" s="203" t="s">
        <v>146</v>
      </c>
      <c r="O164" s="203" t="s">
        <v>147</v>
      </c>
      <c r="P164" s="203" t="s">
        <v>148</v>
      </c>
      <c r="Q164" s="741" t="s">
        <v>149</v>
      </c>
      <c r="R164" s="741"/>
      <c r="S164" s="761"/>
      <c r="T164" s="761"/>
      <c r="U164" s="761"/>
    </row>
    <row r="165" spans="1:21" ht="81" customHeight="1" x14ac:dyDescent="0.2">
      <c r="B165" s="263" t="s">
        <v>150</v>
      </c>
      <c r="C165" s="263"/>
      <c r="D165" s="763" t="s">
        <v>493</v>
      </c>
      <c r="E165" s="734"/>
      <c r="F165" s="79" t="s">
        <v>152</v>
      </c>
      <c r="G165" s="764">
        <v>384680737</v>
      </c>
      <c r="H165" s="764"/>
      <c r="I165" s="764"/>
      <c r="J165" s="742" t="s">
        <v>153</v>
      </c>
      <c r="K165" s="742"/>
      <c r="L165" s="742" t="s">
        <v>168</v>
      </c>
      <c r="M165" s="742"/>
      <c r="N165" s="210">
        <v>350000000</v>
      </c>
      <c r="O165" s="59">
        <f>123.78/111.82</f>
        <v>1.1069576104453587</v>
      </c>
      <c r="P165" s="117" t="s">
        <v>169</v>
      </c>
      <c r="Q165" s="766">
        <f t="shared" ref="Q165:Q173" si="11">+G165/O165</f>
        <v>347511714.42349327</v>
      </c>
      <c r="R165" s="766"/>
      <c r="S165" s="263" t="s">
        <v>244</v>
      </c>
      <c r="T165" s="263"/>
      <c r="U165" s="263"/>
    </row>
    <row r="166" spans="1:21" ht="39.75" customHeight="1" x14ac:dyDescent="0.2">
      <c r="B166" s="263" t="s">
        <v>150</v>
      </c>
      <c r="C166" s="263"/>
      <c r="D166" s="763" t="s">
        <v>493</v>
      </c>
      <c r="E166" s="734"/>
      <c r="F166" s="79" t="s">
        <v>152</v>
      </c>
      <c r="G166" s="764">
        <v>2807165</v>
      </c>
      <c r="H166" s="764"/>
      <c r="I166" s="764"/>
      <c r="J166" s="742" t="s">
        <v>153</v>
      </c>
      <c r="K166" s="742"/>
      <c r="L166" s="742" t="s">
        <v>277</v>
      </c>
      <c r="M166" s="742"/>
      <c r="N166" s="210">
        <v>350000000</v>
      </c>
      <c r="O166" s="113">
        <f>126.15/111.82</f>
        <v>1.1281523877660526</v>
      </c>
      <c r="P166" s="118" t="s">
        <v>181</v>
      </c>
      <c r="Q166" s="766">
        <f t="shared" si="11"/>
        <v>2488285.297661514</v>
      </c>
      <c r="R166" s="766"/>
      <c r="S166" s="263" t="s">
        <v>244</v>
      </c>
      <c r="T166" s="263"/>
      <c r="U166" s="263"/>
    </row>
    <row r="167" spans="1:21" ht="53.25" customHeight="1" x14ac:dyDescent="0.2">
      <c r="B167" s="263" t="s">
        <v>154</v>
      </c>
      <c r="C167" s="263"/>
      <c r="D167" s="763" t="s">
        <v>493</v>
      </c>
      <c r="E167" s="734"/>
      <c r="F167" s="79" t="s">
        <v>152</v>
      </c>
      <c r="G167" s="764">
        <v>394853336</v>
      </c>
      <c r="H167" s="764"/>
      <c r="I167" s="764"/>
      <c r="J167" s="742" t="s">
        <v>300</v>
      </c>
      <c r="K167" s="742"/>
      <c r="L167" s="742" t="s">
        <v>301</v>
      </c>
      <c r="M167" s="742"/>
      <c r="N167" s="210">
        <v>350000000</v>
      </c>
      <c r="O167" s="113">
        <f>126.15/111.82</f>
        <v>1.1281523877660526</v>
      </c>
      <c r="P167" s="118" t="s">
        <v>184</v>
      </c>
      <c r="Q167" s="766">
        <f t="shared" si="11"/>
        <v>350000000.24986124</v>
      </c>
      <c r="R167" s="766"/>
      <c r="S167" s="263" t="s">
        <v>244</v>
      </c>
      <c r="T167" s="263"/>
      <c r="U167" s="263"/>
    </row>
    <row r="168" spans="1:21" ht="58.5" customHeight="1" x14ac:dyDescent="0.2">
      <c r="B168" s="263" t="s">
        <v>156</v>
      </c>
      <c r="C168" s="263"/>
      <c r="D168" s="763" t="s">
        <v>493</v>
      </c>
      <c r="E168" s="734"/>
      <c r="F168" s="79" t="s">
        <v>152</v>
      </c>
      <c r="G168" s="764">
        <v>417546056</v>
      </c>
      <c r="H168" s="764"/>
      <c r="I168" s="764"/>
      <c r="J168" s="742" t="s">
        <v>300</v>
      </c>
      <c r="K168" s="742"/>
      <c r="L168" s="742" t="s">
        <v>302</v>
      </c>
      <c r="M168" s="742"/>
      <c r="N168" s="210">
        <v>350000000</v>
      </c>
      <c r="O168" s="113">
        <f>133.4/111.82</f>
        <v>1.1929887318905386</v>
      </c>
      <c r="P168" s="118" t="s">
        <v>302</v>
      </c>
      <c r="Q168" s="766">
        <f t="shared" si="11"/>
        <v>349999999.86446768</v>
      </c>
      <c r="R168" s="766"/>
      <c r="S168" s="263" t="s">
        <v>244</v>
      </c>
      <c r="T168" s="263"/>
      <c r="U168" s="263"/>
    </row>
    <row r="169" spans="1:21" ht="58.5" customHeight="1" x14ac:dyDescent="0.2">
      <c r="B169" s="263" t="s">
        <v>158</v>
      </c>
      <c r="C169" s="263"/>
      <c r="D169" s="763" t="s">
        <v>493</v>
      </c>
      <c r="E169" s="734"/>
      <c r="F169" s="79" t="s">
        <v>152</v>
      </c>
      <c r="G169" s="764">
        <v>434604722</v>
      </c>
      <c r="H169" s="764"/>
      <c r="I169" s="764"/>
      <c r="J169" s="742" t="s">
        <v>300</v>
      </c>
      <c r="K169" s="742"/>
      <c r="L169" s="765">
        <v>43223</v>
      </c>
      <c r="M169" s="765"/>
      <c r="N169" s="210">
        <v>350000000</v>
      </c>
      <c r="O169" s="113">
        <f>141.05/111.82</f>
        <v>1.2614022536218925</v>
      </c>
      <c r="P169" s="118" t="s">
        <v>346</v>
      </c>
      <c r="Q169" s="766">
        <f t="shared" si="11"/>
        <v>344540943.02757883</v>
      </c>
      <c r="R169" s="766"/>
      <c r="S169" s="263" t="s">
        <v>244</v>
      </c>
      <c r="T169" s="263"/>
      <c r="U169" s="263"/>
    </row>
    <row r="170" spans="1:21" ht="63" customHeight="1" x14ac:dyDescent="0.2">
      <c r="B170" s="263" t="s">
        <v>425</v>
      </c>
      <c r="C170" s="263"/>
      <c r="D170" s="763" t="s">
        <v>493</v>
      </c>
      <c r="E170" s="734"/>
      <c r="F170" s="79" t="s">
        <v>152</v>
      </c>
      <c r="G170" s="764">
        <v>10047398</v>
      </c>
      <c r="H170" s="764"/>
      <c r="I170" s="764"/>
      <c r="J170" s="742" t="s">
        <v>300</v>
      </c>
      <c r="K170" s="742"/>
      <c r="L170" s="765">
        <v>43263</v>
      </c>
      <c r="M170" s="765"/>
      <c r="N170" s="210">
        <v>350000000</v>
      </c>
      <c r="O170" s="113">
        <f>142.06/111.82</f>
        <v>1.2704346270792346</v>
      </c>
      <c r="P170" s="118" t="s">
        <v>346</v>
      </c>
      <c r="Q170" s="766">
        <f t="shared" si="11"/>
        <v>7908630.4685344212</v>
      </c>
      <c r="R170" s="766"/>
      <c r="S170" s="263" t="s">
        <v>426</v>
      </c>
      <c r="T170" s="263"/>
      <c r="U170" s="263"/>
    </row>
    <row r="171" spans="1:21" ht="27" customHeight="1" x14ac:dyDescent="0.2">
      <c r="B171" s="263" t="s">
        <v>160</v>
      </c>
      <c r="C171" s="263"/>
      <c r="D171" s="763" t="s">
        <v>493</v>
      </c>
      <c r="E171" s="734"/>
      <c r="F171" s="79" t="s">
        <v>152</v>
      </c>
      <c r="G171" s="764">
        <v>446029333</v>
      </c>
      <c r="H171" s="764"/>
      <c r="I171" s="764"/>
      <c r="J171" s="742" t="s">
        <v>300</v>
      </c>
      <c r="K171" s="742"/>
      <c r="L171" s="765">
        <v>43399</v>
      </c>
      <c r="M171" s="765"/>
      <c r="N171" s="210">
        <v>350000000</v>
      </c>
      <c r="O171" s="113">
        <f>142.5/111.82</f>
        <v>1.2743695224467895</v>
      </c>
      <c r="P171" s="118" t="s">
        <v>474</v>
      </c>
      <c r="Q171" s="766">
        <f t="shared" si="11"/>
        <v>350000000.11270177</v>
      </c>
      <c r="R171" s="766"/>
      <c r="S171" s="263" t="s">
        <v>244</v>
      </c>
      <c r="T171" s="263"/>
      <c r="U171" s="263"/>
    </row>
    <row r="172" spans="1:21" ht="26.25" customHeight="1" x14ac:dyDescent="0.2">
      <c r="B172" s="263" t="s">
        <v>162</v>
      </c>
      <c r="C172" s="263"/>
      <c r="D172" s="763" t="s">
        <v>493</v>
      </c>
      <c r="E172" s="734"/>
      <c r="F172" s="79" t="s">
        <v>152</v>
      </c>
      <c r="G172" s="764">
        <v>477093543</v>
      </c>
      <c r="H172" s="764"/>
      <c r="I172" s="764"/>
      <c r="J172" s="742" t="s">
        <v>300</v>
      </c>
      <c r="K172" s="742"/>
      <c r="L172" s="765">
        <v>43445</v>
      </c>
      <c r="M172" s="765"/>
      <c r="N172" s="210">
        <v>350000000</v>
      </c>
      <c r="O172" s="113">
        <f>142.84/111.82</f>
        <v>1.2774101234126276</v>
      </c>
      <c r="P172" s="118" t="s">
        <v>489</v>
      </c>
      <c r="Q172" s="766">
        <f t="shared" si="11"/>
        <v>373485018.04998595</v>
      </c>
      <c r="R172" s="766"/>
      <c r="S172" s="263" t="s">
        <v>244</v>
      </c>
      <c r="T172" s="263"/>
      <c r="U172" s="263"/>
    </row>
    <row r="173" spans="1:21" ht="25.5" customHeight="1" x14ac:dyDescent="0.2">
      <c r="B173" s="263" t="s">
        <v>164</v>
      </c>
      <c r="C173" s="263"/>
      <c r="D173" s="763" t="s">
        <v>493</v>
      </c>
      <c r="E173" s="734"/>
      <c r="F173" s="79" t="s">
        <v>152</v>
      </c>
      <c r="G173" s="764">
        <v>463049327</v>
      </c>
      <c r="H173" s="764"/>
      <c r="I173" s="764"/>
      <c r="J173" s="742" t="s">
        <v>300</v>
      </c>
      <c r="K173" s="742"/>
      <c r="L173" s="765" t="s">
        <v>689</v>
      </c>
      <c r="M173" s="765"/>
      <c r="N173" s="210">
        <v>350000000</v>
      </c>
      <c r="O173" s="113">
        <f>103.26/78.05</f>
        <v>1.322998078155029</v>
      </c>
      <c r="P173" s="118" t="s">
        <v>681</v>
      </c>
      <c r="Q173" s="766">
        <f t="shared" si="11"/>
        <v>349999999.73222929</v>
      </c>
      <c r="R173" s="766"/>
      <c r="S173" s="263" t="s">
        <v>690</v>
      </c>
      <c r="T173" s="263"/>
      <c r="U173" s="263"/>
    </row>
    <row r="174" spans="1:21" ht="15" customHeight="1" x14ac:dyDescent="0.2">
      <c r="B174" s="109"/>
      <c r="C174" s="213"/>
      <c r="D174" s="137"/>
      <c r="E174" s="137"/>
      <c r="F174" s="83"/>
      <c r="G174" s="84"/>
      <c r="H174" s="84"/>
      <c r="I174" s="84"/>
      <c r="J174" s="85"/>
      <c r="K174" s="85"/>
      <c r="L174" s="85"/>
      <c r="M174" s="85"/>
      <c r="N174" s="84"/>
      <c r="O174" s="86"/>
      <c r="P174" s="87"/>
      <c r="Q174" s="212"/>
      <c r="R174" s="212"/>
      <c r="S174" s="213"/>
      <c r="T174" s="213"/>
      <c r="U174" s="213"/>
    </row>
    <row r="175" spans="1:21" ht="49.5" customHeight="1" x14ac:dyDescent="0.2">
      <c r="A175" s="1" t="s">
        <v>494</v>
      </c>
      <c r="B175" s="332" t="s">
        <v>303</v>
      </c>
      <c r="C175" s="332"/>
      <c r="D175" s="332"/>
      <c r="E175" s="332"/>
      <c r="F175" s="332"/>
      <c r="G175" s="332"/>
      <c r="H175" s="332"/>
      <c r="I175" s="332"/>
      <c r="J175" s="332"/>
      <c r="K175" s="332"/>
      <c r="L175" s="332"/>
      <c r="M175" s="332"/>
      <c r="N175" s="332"/>
      <c r="O175" s="332"/>
      <c r="P175" s="332"/>
      <c r="Q175" s="332"/>
      <c r="R175" s="332"/>
      <c r="S175" s="332"/>
      <c r="T175" s="332"/>
      <c r="U175" s="332"/>
    </row>
    <row r="176" spans="1:21" ht="150" customHeight="1" x14ac:dyDescent="0.2">
      <c r="B176" s="759" t="s">
        <v>138</v>
      </c>
      <c r="C176" s="759"/>
      <c r="D176" s="760" t="s">
        <v>139</v>
      </c>
      <c r="E176" s="760"/>
      <c r="F176" s="760" t="s">
        <v>140</v>
      </c>
      <c r="G176" s="761" t="s">
        <v>141</v>
      </c>
      <c r="H176" s="761"/>
      <c r="I176" s="761"/>
      <c r="J176" s="761"/>
      <c r="K176" s="761"/>
      <c r="L176" s="761"/>
      <c r="M176" s="761"/>
      <c r="N176" s="761" t="s">
        <v>142</v>
      </c>
      <c r="O176" s="761"/>
      <c r="P176" s="761"/>
      <c r="Q176" s="761"/>
      <c r="R176" s="761"/>
      <c r="S176" s="761" t="s">
        <v>99</v>
      </c>
      <c r="T176" s="761"/>
      <c r="U176" s="761"/>
    </row>
    <row r="177" spans="2:21" ht="147.75" customHeight="1" x14ac:dyDescent="0.2">
      <c r="B177" s="759"/>
      <c r="C177" s="759"/>
      <c r="D177" s="760"/>
      <c r="E177" s="760"/>
      <c r="F177" s="760"/>
      <c r="G177" s="741" t="s">
        <v>143</v>
      </c>
      <c r="H177" s="760"/>
      <c r="I177" s="760"/>
      <c r="J177" s="741" t="s">
        <v>144</v>
      </c>
      <c r="K177" s="741"/>
      <c r="L177" s="741" t="s">
        <v>145</v>
      </c>
      <c r="M177" s="741"/>
      <c r="N177" s="203" t="s">
        <v>146</v>
      </c>
      <c r="O177" s="203" t="s">
        <v>147</v>
      </c>
      <c r="P177" s="203" t="s">
        <v>148</v>
      </c>
      <c r="Q177" s="741" t="s">
        <v>149</v>
      </c>
      <c r="R177" s="741"/>
      <c r="S177" s="761"/>
      <c r="T177" s="761"/>
      <c r="U177" s="761"/>
    </row>
    <row r="178" spans="2:21" ht="39" customHeight="1" x14ac:dyDescent="0.25">
      <c r="B178" s="263" t="s">
        <v>150</v>
      </c>
      <c r="C178" s="263"/>
      <c r="D178" s="763" t="s">
        <v>494</v>
      </c>
      <c r="E178" s="734"/>
      <c r="F178" s="79" t="s">
        <v>152</v>
      </c>
      <c r="G178" s="747">
        <v>310301163.36000001</v>
      </c>
      <c r="H178" s="747"/>
      <c r="I178" s="747"/>
      <c r="J178" s="742" t="s">
        <v>304</v>
      </c>
      <c r="K178" s="742"/>
      <c r="L178" s="790" t="s">
        <v>168</v>
      </c>
      <c r="M178" s="744"/>
      <c r="N178" s="210">
        <v>252000000</v>
      </c>
      <c r="O178" s="59">
        <f>123.78/111.82</f>
        <v>1.1069576104453587</v>
      </c>
      <c r="P178" s="117" t="s">
        <v>169</v>
      </c>
      <c r="Q178" s="766">
        <f>+G178/O178</f>
        <v>280318921.367872</v>
      </c>
      <c r="R178" s="766"/>
      <c r="S178" s="263" t="s">
        <v>244</v>
      </c>
      <c r="T178" s="263"/>
      <c r="U178" s="263"/>
    </row>
    <row r="179" spans="2:21" ht="36" customHeight="1" x14ac:dyDescent="0.25">
      <c r="B179" s="263" t="s">
        <v>154</v>
      </c>
      <c r="C179" s="263"/>
      <c r="D179" s="763" t="s">
        <v>494</v>
      </c>
      <c r="E179" s="734"/>
      <c r="F179" s="79" t="s">
        <v>152</v>
      </c>
      <c r="G179" s="747">
        <v>67589211</v>
      </c>
      <c r="H179" s="747">
        <v>69485724</v>
      </c>
      <c r="I179" s="747">
        <v>69485724</v>
      </c>
      <c r="J179" s="742" t="s">
        <v>305</v>
      </c>
      <c r="K179" s="742"/>
      <c r="L179" s="790" t="s">
        <v>306</v>
      </c>
      <c r="M179" s="744"/>
      <c r="N179" s="210">
        <v>60000000</v>
      </c>
      <c r="O179" s="113">
        <f>126.15/111.82</f>
        <v>1.1281523877660526</v>
      </c>
      <c r="P179" s="118" t="s">
        <v>181</v>
      </c>
      <c r="Q179" s="766">
        <f t="shared" ref="Q179:Q186" si="12">+G179/O179</f>
        <v>59911419.532461353</v>
      </c>
      <c r="R179" s="766"/>
      <c r="S179" s="263" t="s">
        <v>244</v>
      </c>
      <c r="T179" s="263"/>
      <c r="U179" s="263"/>
    </row>
    <row r="180" spans="2:21" ht="52.5" customHeight="1" x14ac:dyDescent="0.25">
      <c r="B180" s="263" t="s">
        <v>156</v>
      </c>
      <c r="C180" s="263"/>
      <c r="D180" s="763" t="s">
        <v>494</v>
      </c>
      <c r="E180" s="734"/>
      <c r="F180" s="79" t="s">
        <v>152</v>
      </c>
      <c r="G180" s="747">
        <v>1896513</v>
      </c>
      <c r="H180" s="747">
        <v>69485724</v>
      </c>
      <c r="I180" s="747">
        <v>69485724</v>
      </c>
      <c r="J180" s="742" t="s">
        <v>305</v>
      </c>
      <c r="K180" s="742"/>
      <c r="L180" s="790" t="s">
        <v>301</v>
      </c>
      <c r="M180" s="744"/>
      <c r="N180" s="210">
        <v>60000000</v>
      </c>
      <c r="O180" s="113">
        <f>126.15/111.82</f>
        <v>1.1281523877660526</v>
      </c>
      <c r="P180" s="118" t="s">
        <v>181</v>
      </c>
      <c r="Q180" s="766">
        <f t="shared" si="12"/>
        <v>1681078.7448275862</v>
      </c>
      <c r="R180" s="766"/>
      <c r="S180" s="263" t="s">
        <v>244</v>
      </c>
      <c r="T180" s="263"/>
      <c r="U180" s="263"/>
    </row>
    <row r="181" spans="2:21" ht="27.75" customHeight="1" x14ac:dyDescent="0.25">
      <c r="B181" s="263" t="s">
        <v>158</v>
      </c>
      <c r="C181" s="263"/>
      <c r="D181" s="763" t="s">
        <v>494</v>
      </c>
      <c r="E181" s="734"/>
      <c r="F181" s="79" t="s">
        <v>152</v>
      </c>
      <c r="G181" s="747">
        <v>71162374</v>
      </c>
      <c r="H181" s="747">
        <v>71162374</v>
      </c>
      <c r="I181" s="747">
        <v>71162374</v>
      </c>
      <c r="J181" s="742"/>
      <c r="K181" s="742"/>
      <c r="L181" s="790" t="s">
        <v>307</v>
      </c>
      <c r="M181" s="744"/>
      <c r="N181" s="210">
        <v>60000000</v>
      </c>
      <c r="O181" s="113">
        <f>132.58/111.82</f>
        <v>1.1856555177964587</v>
      </c>
      <c r="P181" s="118" t="s">
        <v>204</v>
      </c>
      <c r="Q181" s="766">
        <f t="shared" si="12"/>
        <v>60019434.761502482</v>
      </c>
      <c r="R181" s="766"/>
      <c r="S181" s="263" t="s">
        <v>244</v>
      </c>
      <c r="T181" s="263"/>
      <c r="U181" s="263"/>
    </row>
    <row r="182" spans="2:21" ht="22.5" customHeight="1" x14ac:dyDescent="0.25">
      <c r="B182" s="263" t="s">
        <v>160</v>
      </c>
      <c r="C182" s="263"/>
      <c r="D182" s="763" t="s">
        <v>494</v>
      </c>
      <c r="E182" s="734"/>
      <c r="F182" s="79" t="s">
        <v>152</v>
      </c>
      <c r="G182" s="747">
        <v>71579324</v>
      </c>
      <c r="H182" s="747">
        <v>71579324</v>
      </c>
      <c r="I182" s="747">
        <v>71579324</v>
      </c>
      <c r="J182" s="742" t="s">
        <v>308</v>
      </c>
      <c r="K182" s="742"/>
      <c r="L182" s="790" t="s">
        <v>309</v>
      </c>
      <c r="M182" s="744"/>
      <c r="N182" s="210">
        <v>60000000</v>
      </c>
      <c r="O182" s="113">
        <f>133.4/111.82</f>
        <v>1.1929887318905386</v>
      </c>
      <c r="P182" s="118" t="s">
        <v>217</v>
      </c>
      <c r="Q182" s="766">
        <f t="shared" si="12"/>
        <v>60000000.072563708</v>
      </c>
      <c r="R182" s="766"/>
      <c r="S182" s="263" t="s">
        <v>244</v>
      </c>
      <c r="T182" s="263"/>
      <c r="U182" s="263"/>
    </row>
    <row r="183" spans="2:21" ht="18.75" customHeight="1" x14ac:dyDescent="0.25">
      <c r="B183" s="263" t="s">
        <v>162</v>
      </c>
      <c r="C183" s="263"/>
      <c r="D183" s="763" t="s">
        <v>494</v>
      </c>
      <c r="E183" s="734"/>
      <c r="F183" s="79" t="s">
        <v>152</v>
      </c>
      <c r="G183" s="747">
        <v>300633160</v>
      </c>
      <c r="H183" s="747">
        <v>71579324</v>
      </c>
      <c r="I183" s="747">
        <v>71579324</v>
      </c>
      <c r="J183" s="742" t="s">
        <v>310</v>
      </c>
      <c r="K183" s="742"/>
      <c r="L183" s="790" t="s">
        <v>309</v>
      </c>
      <c r="M183" s="744"/>
      <c r="N183" s="210">
        <v>252000000</v>
      </c>
      <c r="O183" s="113">
        <f>133.4/111.82</f>
        <v>1.1929887318905386</v>
      </c>
      <c r="P183" s="118" t="s">
        <v>217</v>
      </c>
      <c r="Q183" s="766">
        <f t="shared" si="12"/>
        <v>251999999.63418287</v>
      </c>
      <c r="R183" s="766"/>
      <c r="S183" s="263" t="s">
        <v>244</v>
      </c>
      <c r="T183" s="263"/>
      <c r="U183" s="263"/>
    </row>
    <row r="184" spans="2:21" ht="18.75" customHeight="1" x14ac:dyDescent="0.25">
      <c r="B184" s="263" t="s">
        <v>164</v>
      </c>
      <c r="C184" s="263"/>
      <c r="D184" s="763" t="s">
        <v>494</v>
      </c>
      <c r="E184" s="734"/>
      <c r="F184" s="79" t="s">
        <v>152</v>
      </c>
      <c r="G184" s="747">
        <v>73891969</v>
      </c>
      <c r="H184" s="747">
        <v>71579324</v>
      </c>
      <c r="I184" s="747">
        <v>71579324</v>
      </c>
      <c r="J184" s="742" t="s">
        <v>311</v>
      </c>
      <c r="K184" s="742"/>
      <c r="L184" s="790" t="s">
        <v>312</v>
      </c>
      <c r="M184" s="744"/>
      <c r="N184" s="210">
        <v>60000000</v>
      </c>
      <c r="O184" s="113">
        <f>137.71/111.82</f>
        <v>1.2315328206045431</v>
      </c>
      <c r="P184" s="118" t="s">
        <v>313</v>
      </c>
      <c r="Q184" s="766">
        <f t="shared" si="12"/>
        <v>59999999.808147557</v>
      </c>
      <c r="R184" s="766"/>
      <c r="S184" s="263" t="s">
        <v>244</v>
      </c>
      <c r="T184" s="263"/>
      <c r="U184" s="263"/>
    </row>
    <row r="185" spans="2:21" ht="15.75" customHeight="1" x14ac:dyDescent="0.25">
      <c r="B185" s="263" t="s">
        <v>166</v>
      </c>
      <c r="C185" s="263"/>
      <c r="D185" s="763" t="s">
        <v>494</v>
      </c>
      <c r="E185" s="734"/>
      <c r="F185" s="79" t="s">
        <v>152</v>
      </c>
      <c r="G185" s="747">
        <v>74503666</v>
      </c>
      <c r="H185" s="747">
        <v>71579324</v>
      </c>
      <c r="I185" s="747">
        <v>71579324</v>
      </c>
      <c r="J185" s="742" t="s">
        <v>314</v>
      </c>
      <c r="K185" s="742"/>
      <c r="L185" s="790" t="s">
        <v>315</v>
      </c>
      <c r="M185" s="744"/>
      <c r="N185" s="210">
        <v>60000000</v>
      </c>
      <c r="O185" s="113">
        <f>138.85/111.82</f>
        <v>1.2417277767841173</v>
      </c>
      <c r="P185" s="118" t="s">
        <v>316</v>
      </c>
      <c r="Q185" s="766">
        <f t="shared" si="12"/>
        <v>59999999.511127122</v>
      </c>
      <c r="R185" s="766"/>
      <c r="S185" s="263" t="s">
        <v>317</v>
      </c>
      <c r="T185" s="263"/>
      <c r="U185" s="263"/>
    </row>
    <row r="186" spans="2:21" ht="15.75" customHeight="1" x14ac:dyDescent="0.25">
      <c r="B186" s="263" t="s">
        <v>248</v>
      </c>
      <c r="C186" s="263"/>
      <c r="D186" s="763" t="s">
        <v>494</v>
      </c>
      <c r="E186" s="734"/>
      <c r="F186" s="79" t="s">
        <v>152</v>
      </c>
      <c r="G186" s="747">
        <f>387419066-74503667</f>
        <v>312915399</v>
      </c>
      <c r="H186" s="747">
        <v>71579324</v>
      </c>
      <c r="I186" s="747">
        <v>71579324</v>
      </c>
      <c r="J186" s="742" t="s">
        <v>318</v>
      </c>
      <c r="K186" s="742"/>
      <c r="L186" s="790" t="s">
        <v>315</v>
      </c>
      <c r="M186" s="744"/>
      <c r="N186" s="210">
        <v>252000000</v>
      </c>
      <c r="O186" s="113">
        <f>138.85/111.82</f>
        <v>1.2417277767841173</v>
      </c>
      <c r="P186" s="118" t="s">
        <v>316</v>
      </c>
      <c r="Q186" s="766">
        <f t="shared" si="12"/>
        <v>251999999.39632699</v>
      </c>
      <c r="R186" s="766"/>
      <c r="S186" s="263" t="s">
        <v>319</v>
      </c>
      <c r="T186" s="263"/>
      <c r="U186" s="263"/>
    </row>
    <row r="187" spans="2:21" ht="15.75" customHeight="1" x14ac:dyDescent="0.25">
      <c r="B187" s="263" t="s">
        <v>250</v>
      </c>
      <c r="C187" s="263"/>
      <c r="D187" s="763" t="s">
        <v>494</v>
      </c>
      <c r="E187" s="734"/>
      <c r="F187" s="79" t="s">
        <v>152</v>
      </c>
      <c r="G187" s="773">
        <v>76344124.489999995</v>
      </c>
      <c r="H187" s="747">
        <v>71579324</v>
      </c>
      <c r="I187" s="747">
        <v>71579324</v>
      </c>
      <c r="J187" s="742" t="s">
        <v>444</v>
      </c>
      <c r="K187" s="742"/>
      <c r="L187" s="774">
        <v>43305</v>
      </c>
      <c r="M187" s="744"/>
      <c r="N187" s="210">
        <v>60000000</v>
      </c>
      <c r="O187" s="113">
        <f>142.28/111.82</f>
        <v>1.272402074763012</v>
      </c>
      <c r="P187" s="118" t="s">
        <v>445</v>
      </c>
      <c r="Q187" s="766">
        <f>+G187/O187</f>
        <v>60000000.003315993</v>
      </c>
      <c r="R187" s="766"/>
      <c r="S187" s="263" t="s">
        <v>317</v>
      </c>
      <c r="T187" s="263"/>
      <c r="U187" s="263"/>
    </row>
    <row r="188" spans="2:21" ht="15.75" customHeight="1" x14ac:dyDescent="0.25">
      <c r="B188" s="263" t="s">
        <v>252</v>
      </c>
      <c r="C188" s="263"/>
      <c r="D188" s="763" t="s">
        <v>494</v>
      </c>
      <c r="E188" s="734"/>
      <c r="F188" s="79" t="s">
        <v>152</v>
      </c>
      <c r="G188" s="773">
        <v>398551959</v>
      </c>
      <c r="H188" s="747">
        <v>71579324</v>
      </c>
      <c r="I188" s="747">
        <v>71579324</v>
      </c>
      <c r="J188" s="742" t="s">
        <v>503</v>
      </c>
      <c r="K188" s="742"/>
      <c r="L188" s="774">
        <v>43445</v>
      </c>
      <c r="M188" s="744"/>
      <c r="N188" s="210">
        <f>60000000+252000000</f>
        <v>312000000</v>
      </c>
      <c r="O188" s="113">
        <f>142.84/111.82</f>
        <v>1.2774101234126276</v>
      </c>
      <c r="P188" s="118" t="s">
        <v>495</v>
      </c>
      <c r="Q188" s="766">
        <f>+G188/O188</f>
        <v>312000000.38770646</v>
      </c>
      <c r="R188" s="766"/>
      <c r="S188" s="263" t="s">
        <v>244</v>
      </c>
      <c r="T188" s="263"/>
      <c r="U188" s="263"/>
    </row>
    <row r="189" spans="2:21" ht="15.75" customHeight="1" x14ac:dyDescent="0.25">
      <c r="B189" s="263" t="s">
        <v>254</v>
      </c>
      <c r="C189" s="263"/>
      <c r="D189" s="763" t="s">
        <v>494</v>
      </c>
      <c r="E189" s="734"/>
      <c r="F189" s="79" t="s">
        <v>152</v>
      </c>
      <c r="G189" s="773">
        <v>79133889</v>
      </c>
      <c r="H189" s="747">
        <v>71579324</v>
      </c>
      <c r="I189" s="747">
        <v>71579324</v>
      </c>
      <c r="J189" s="742" t="s">
        <v>611</v>
      </c>
      <c r="K189" s="742"/>
      <c r="L189" s="774">
        <v>43686</v>
      </c>
      <c r="M189" s="744"/>
      <c r="N189" s="210">
        <v>60000000</v>
      </c>
      <c r="O189" s="113">
        <f>102.71/78.05</f>
        <v>1.3159513132607303</v>
      </c>
      <c r="P189" s="118" t="s">
        <v>612</v>
      </c>
      <c r="Q189" s="766">
        <f>+G189/O189</f>
        <v>60134359.2293837</v>
      </c>
      <c r="R189" s="766"/>
      <c r="S189" s="263" t="s">
        <v>317</v>
      </c>
      <c r="T189" s="263"/>
      <c r="U189" s="263"/>
    </row>
    <row r="190" spans="2:21" ht="15.75" x14ac:dyDescent="0.25">
      <c r="B190" s="263" t="s">
        <v>256</v>
      </c>
      <c r="C190" s="263"/>
      <c r="D190" s="763" t="s">
        <v>494</v>
      </c>
      <c r="E190" s="734"/>
      <c r="F190" s="79" t="s">
        <v>152</v>
      </c>
      <c r="G190" s="773">
        <v>333395516</v>
      </c>
      <c r="H190" s="747">
        <v>71579324</v>
      </c>
      <c r="I190" s="747">
        <v>71579324</v>
      </c>
      <c r="J190" s="742" t="s">
        <v>691</v>
      </c>
      <c r="K190" s="742"/>
      <c r="L190" s="774">
        <v>43748</v>
      </c>
      <c r="M190" s="744"/>
      <c r="N190" s="210">
        <v>252000000</v>
      </c>
      <c r="O190" s="113">
        <f>103.26/78.05</f>
        <v>1.322998078155029</v>
      </c>
      <c r="P190" s="118" t="s">
        <v>681</v>
      </c>
      <c r="Q190" s="766">
        <f>+G190/O190</f>
        <v>252000000.23048612</v>
      </c>
      <c r="R190" s="766"/>
      <c r="S190" s="263" t="s">
        <v>692</v>
      </c>
      <c r="T190" s="263"/>
      <c r="U190" s="263"/>
    </row>
    <row r="191" spans="2:21" ht="15.75" x14ac:dyDescent="0.25">
      <c r="B191" s="263" t="s">
        <v>258</v>
      </c>
      <c r="C191" s="263"/>
      <c r="D191" s="763" t="s">
        <v>494</v>
      </c>
      <c r="E191" s="734"/>
      <c r="F191" s="79" t="s">
        <v>152</v>
      </c>
      <c r="G191" s="773">
        <v>79795004</v>
      </c>
      <c r="H191" s="747"/>
      <c r="I191" s="136"/>
      <c r="J191" s="742" t="s">
        <v>708</v>
      </c>
      <c r="K191" s="742"/>
      <c r="L191" s="774">
        <v>43844</v>
      </c>
      <c r="M191" s="744"/>
      <c r="N191" s="210">
        <v>60000000</v>
      </c>
      <c r="O191" s="113">
        <f>103.8/78.05</f>
        <v>1.3299167200512492</v>
      </c>
      <c r="P191" s="118" t="s">
        <v>709</v>
      </c>
      <c r="Q191" s="766">
        <f>+G191/O191</f>
        <v>60000000.599229291</v>
      </c>
      <c r="R191" s="766"/>
      <c r="S191" s="263" t="s">
        <v>317</v>
      </c>
      <c r="T191" s="263"/>
      <c r="U191" s="263"/>
    </row>
    <row r="192" spans="2:21" ht="15" customHeight="1" x14ac:dyDescent="0.2">
      <c r="B192" s="213"/>
      <c r="C192" s="213"/>
      <c r="D192" s="137"/>
      <c r="E192" s="137"/>
      <c r="F192" s="83"/>
      <c r="G192" s="88"/>
      <c r="H192" s="88"/>
      <c r="I192" s="88"/>
      <c r="J192" s="85"/>
      <c r="K192" s="85"/>
      <c r="L192" s="89"/>
      <c r="M192" s="137"/>
      <c r="N192" s="84"/>
      <c r="O192" s="86"/>
      <c r="P192" s="87"/>
      <c r="Q192" s="212"/>
      <c r="R192" s="212"/>
      <c r="S192" s="213"/>
      <c r="T192" s="213"/>
      <c r="U192" s="213"/>
    </row>
    <row r="193" spans="1:26" ht="15" customHeight="1" x14ac:dyDescent="0.2"/>
    <row r="194" spans="1:26" ht="15" customHeight="1" x14ac:dyDescent="0.2"/>
    <row r="195" spans="1:26" ht="15.75" customHeight="1" x14ac:dyDescent="0.2">
      <c r="A195" s="1" t="s">
        <v>718</v>
      </c>
      <c r="B195" s="795" t="s">
        <v>320</v>
      </c>
      <c r="C195" s="796"/>
      <c r="D195" s="796"/>
      <c r="E195" s="796"/>
      <c r="F195" s="796"/>
      <c r="G195" s="796"/>
      <c r="H195" s="796"/>
      <c r="I195" s="796"/>
      <c r="J195" s="796"/>
      <c r="K195" s="796"/>
      <c r="L195" s="796"/>
      <c r="M195" s="796"/>
      <c r="N195" s="796"/>
      <c r="O195" s="796"/>
      <c r="P195" s="796"/>
      <c r="Q195" s="796"/>
      <c r="R195" s="796"/>
      <c r="S195" s="796"/>
      <c r="T195" s="796"/>
      <c r="U195" s="797"/>
    </row>
    <row r="196" spans="1:26" ht="15.75" customHeight="1" x14ac:dyDescent="0.2">
      <c r="B196" s="759" t="s">
        <v>138</v>
      </c>
      <c r="C196" s="759"/>
      <c r="D196" s="760" t="s">
        <v>139</v>
      </c>
      <c r="E196" s="760"/>
      <c r="F196" s="760" t="s">
        <v>140</v>
      </c>
      <c r="G196" s="761" t="s">
        <v>141</v>
      </c>
      <c r="H196" s="761"/>
      <c r="I196" s="761"/>
      <c r="J196" s="761"/>
      <c r="K196" s="761"/>
      <c r="L196" s="761"/>
      <c r="M196" s="761"/>
      <c r="N196" s="761" t="s">
        <v>142</v>
      </c>
      <c r="O196" s="761"/>
      <c r="P196" s="761"/>
      <c r="Q196" s="761"/>
      <c r="R196" s="761"/>
      <c r="S196" s="761" t="s">
        <v>99</v>
      </c>
      <c r="T196" s="761"/>
      <c r="U196" s="761"/>
    </row>
    <row r="197" spans="1:26" ht="15" customHeight="1" x14ac:dyDescent="0.2">
      <c r="B197" s="759"/>
      <c r="C197" s="759"/>
      <c r="D197" s="760"/>
      <c r="E197" s="760"/>
      <c r="F197" s="760"/>
      <c r="G197" s="741" t="s">
        <v>143</v>
      </c>
      <c r="H197" s="760"/>
      <c r="I197" s="760"/>
      <c r="J197" s="741" t="s">
        <v>144</v>
      </c>
      <c r="K197" s="741"/>
      <c r="L197" s="741" t="s">
        <v>145</v>
      </c>
      <c r="M197" s="741"/>
      <c r="N197" s="203" t="s">
        <v>146</v>
      </c>
      <c r="O197" s="203" t="s">
        <v>147</v>
      </c>
      <c r="P197" s="203" t="s">
        <v>148</v>
      </c>
      <c r="Q197" s="741" t="s">
        <v>149</v>
      </c>
      <c r="R197" s="741"/>
      <c r="S197" s="761"/>
      <c r="T197" s="761"/>
      <c r="U197" s="761"/>
    </row>
    <row r="198" spans="1:26" ht="15" customHeight="1" x14ac:dyDescent="0.25">
      <c r="B198" s="258" t="s">
        <v>150</v>
      </c>
      <c r="C198" s="260"/>
      <c r="D198" s="763" t="s">
        <v>52</v>
      </c>
      <c r="E198" s="734"/>
      <c r="F198" s="79" t="s">
        <v>152</v>
      </c>
      <c r="G198" s="747">
        <v>1137653386</v>
      </c>
      <c r="H198" s="747"/>
      <c r="I198" s="747"/>
      <c r="J198" s="742" t="s">
        <v>321</v>
      </c>
      <c r="K198" s="742"/>
      <c r="L198" s="790" t="s">
        <v>322</v>
      </c>
      <c r="M198" s="744"/>
      <c r="N198" s="116">
        <v>923770253.59000003</v>
      </c>
      <c r="O198" s="59">
        <f>137.71/111.82</f>
        <v>1.2315328206045431</v>
      </c>
      <c r="P198" s="114" t="s">
        <v>260</v>
      </c>
      <c r="Q198" s="745">
        <f t="shared" ref="Q198:Q220" si="13">+G198/O198</f>
        <v>923770253.59465539</v>
      </c>
      <c r="R198" s="746"/>
      <c r="S198" s="263" t="s">
        <v>244</v>
      </c>
      <c r="T198" s="263"/>
      <c r="U198" s="263"/>
    </row>
    <row r="199" spans="1:26" ht="15" customHeight="1" x14ac:dyDescent="0.25">
      <c r="B199" s="258" t="s">
        <v>154</v>
      </c>
      <c r="C199" s="260"/>
      <c r="D199" s="734" t="s">
        <v>52</v>
      </c>
      <c r="E199" s="734"/>
      <c r="F199" s="79" t="s">
        <v>152</v>
      </c>
      <c r="G199" s="747">
        <v>1138975183</v>
      </c>
      <c r="H199" s="747"/>
      <c r="I199" s="747"/>
      <c r="J199" s="742" t="s">
        <v>323</v>
      </c>
      <c r="K199" s="742"/>
      <c r="L199" s="790" t="s">
        <v>324</v>
      </c>
      <c r="M199" s="744"/>
      <c r="N199" s="116">
        <v>923770253.59000003</v>
      </c>
      <c r="O199" s="59">
        <f>137.87/111.82</f>
        <v>1.2329636916472904</v>
      </c>
      <c r="P199" s="114" t="s">
        <v>263</v>
      </c>
      <c r="Q199" s="745">
        <f t="shared" si="13"/>
        <v>923770254.31972146</v>
      </c>
      <c r="R199" s="746"/>
      <c r="S199" s="263" t="s">
        <v>244</v>
      </c>
      <c r="T199" s="263"/>
      <c r="U199" s="263"/>
      <c r="V199" s="793"/>
      <c r="W199" s="793"/>
      <c r="X199" s="794"/>
      <c r="Y199" s="794"/>
      <c r="Z199" s="794"/>
    </row>
    <row r="200" spans="1:26" ht="15" customHeight="1" x14ac:dyDescent="0.25">
      <c r="B200" s="258" t="s">
        <v>156</v>
      </c>
      <c r="C200" s="260"/>
      <c r="D200" s="734" t="s">
        <v>52</v>
      </c>
      <c r="E200" s="734"/>
      <c r="F200" s="79" t="s">
        <v>152</v>
      </c>
      <c r="G200" s="747">
        <v>1139966530</v>
      </c>
      <c r="H200" s="747"/>
      <c r="I200" s="747"/>
      <c r="J200" s="742" t="s">
        <v>325</v>
      </c>
      <c r="K200" s="742"/>
      <c r="L200" s="790" t="s">
        <v>326</v>
      </c>
      <c r="M200" s="744"/>
      <c r="N200" s="116">
        <v>923770253.59000003</v>
      </c>
      <c r="O200" s="59">
        <f>137.99/111.82</f>
        <v>1.2340368449293508</v>
      </c>
      <c r="P200" s="114" t="s">
        <v>327</v>
      </c>
      <c r="Q200" s="745">
        <f t="shared" si="13"/>
        <v>923770254.25465608</v>
      </c>
      <c r="R200" s="746"/>
      <c r="S200" s="263" t="s">
        <v>244</v>
      </c>
      <c r="T200" s="263"/>
      <c r="U200" s="263"/>
    </row>
    <row r="201" spans="1:26" ht="15" customHeight="1" x14ac:dyDescent="0.25">
      <c r="B201" s="258" t="s">
        <v>158</v>
      </c>
      <c r="C201" s="260"/>
      <c r="D201" s="734" t="s">
        <v>52</v>
      </c>
      <c r="E201" s="734"/>
      <c r="F201" s="79" t="s">
        <v>152</v>
      </c>
      <c r="G201" s="747">
        <v>1140462203</v>
      </c>
      <c r="H201" s="747"/>
      <c r="I201" s="747"/>
      <c r="J201" s="742" t="s">
        <v>328</v>
      </c>
      <c r="K201" s="742"/>
      <c r="L201" s="790" t="s">
        <v>288</v>
      </c>
      <c r="M201" s="744"/>
      <c r="N201" s="116">
        <v>923770253.59000003</v>
      </c>
      <c r="O201" s="59">
        <f>138.05/111.82</f>
        <v>1.2345734215703812</v>
      </c>
      <c r="P201" s="114" t="s">
        <v>329</v>
      </c>
      <c r="Q201" s="745">
        <f t="shared" si="13"/>
        <v>923770253.81716752</v>
      </c>
      <c r="R201" s="746"/>
      <c r="S201" s="263" t="s">
        <v>244</v>
      </c>
      <c r="T201" s="263"/>
      <c r="U201" s="263"/>
    </row>
    <row r="202" spans="1:26" ht="15" customHeight="1" x14ac:dyDescent="0.25">
      <c r="B202" s="258" t="s">
        <v>160</v>
      </c>
      <c r="C202" s="260"/>
      <c r="D202" s="734" t="s">
        <v>52</v>
      </c>
      <c r="E202" s="734"/>
      <c r="F202" s="79" t="s">
        <v>152</v>
      </c>
      <c r="G202" s="747">
        <v>1140627428</v>
      </c>
      <c r="H202" s="747"/>
      <c r="I202" s="747"/>
      <c r="J202" s="742" t="s">
        <v>330</v>
      </c>
      <c r="K202" s="742"/>
      <c r="L202" s="790" t="s">
        <v>331</v>
      </c>
      <c r="M202" s="744"/>
      <c r="N202" s="116">
        <v>923770253.59000003</v>
      </c>
      <c r="O202" s="59">
        <f>138.07/111.82</f>
        <v>1.2347522804507245</v>
      </c>
      <c r="P202" s="114" t="s">
        <v>332</v>
      </c>
      <c r="Q202" s="745">
        <f t="shared" si="13"/>
        <v>923770254.21134198</v>
      </c>
      <c r="R202" s="746"/>
      <c r="S202" s="263" t="s">
        <v>244</v>
      </c>
      <c r="T202" s="263"/>
      <c r="U202" s="263"/>
    </row>
    <row r="203" spans="1:26" ht="15" customHeight="1" x14ac:dyDescent="0.25">
      <c r="B203" s="258" t="s">
        <v>162</v>
      </c>
      <c r="C203" s="260"/>
      <c r="D203" s="734" t="s">
        <v>52</v>
      </c>
      <c r="E203" s="734"/>
      <c r="F203" s="79" t="s">
        <v>152</v>
      </c>
      <c r="G203" s="747">
        <v>1142692734</v>
      </c>
      <c r="H203" s="747"/>
      <c r="I203" s="747"/>
      <c r="J203" s="742" t="s">
        <v>333</v>
      </c>
      <c r="K203" s="742"/>
      <c r="L203" s="790" t="s">
        <v>334</v>
      </c>
      <c r="M203" s="744"/>
      <c r="N203" s="116">
        <v>923770253.59000003</v>
      </c>
      <c r="O203" s="59">
        <f>138.32/111.82</f>
        <v>1.2369880164550171</v>
      </c>
      <c r="P203" s="114" t="s">
        <v>335</v>
      </c>
      <c r="Q203" s="745">
        <f t="shared" si="13"/>
        <v>923770253.87420464</v>
      </c>
      <c r="R203" s="746"/>
      <c r="S203" s="263" t="s">
        <v>244</v>
      </c>
      <c r="T203" s="263"/>
      <c r="U203" s="263"/>
    </row>
    <row r="204" spans="1:26" ht="15" customHeight="1" x14ac:dyDescent="0.25">
      <c r="B204" s="258" t="s">
        <v>164</v>
      </c>
      <c r="C204" s="260"/>
      <c r="D204" s="734" t="s">
        <v>52</v>
      </c>
      <c r="E204" s="734"/>
      <c r="F204" s="79" t="s">
        <v>152</v>
      </c>
      <c r="G204" s="747">
        <v>1147071184</v>
      </c>
      <c r="H204" s="747"/>
      <c r="I204" s="747"/>
      <c r="J204" s="742" t="s">
        <v>336</v>
      </c>
      <c r="K204" s="742"/>
      <c r="L204" s="790" t="s">
        <v>315</v>
      </c>
      <c r="M204" s="744"/>
      <c r="N204" s="116">
        <v>923770253.59000003</v>
      </c>
      <c r="O204" s="59">
        <f>138.85/111.82</f>
        <v>1.2417277767841173</v>
      </c>
      <c r="P204" s="114" t="s">
        <v>337</v>
      </c>
      <c r="Q204" s="745">
        <f t="shared" si="13"/>
        <v>923770254.19431043</v>
      </c>
      <c r="R204" s="746"/>
      <c r="S204" s="263" t="s">
        <v>244</v>
      </c>
      <c r="T204" s="263"/>
      <c r="U204" s="263"/>
    </row>
    <row r="205" spans="1:26" ht="15" customHeight="1" x14ac:dyDescent="0.25">
      <c r="B205" s="258" t="s">
        <v>166</v>
      </c>
      <c r="C205" s="260"/>
      <c r="D205" s="734" t="s">
        <v>52</v>
      </c>
      <c r="E205" s="734"/>
      <c r="F205" s="79" t="s">
        <v>152</v>
      </c>
      <c r="G205" s="747">
        <v>1154258450</v>
      </c>
      <c r="H205" s="747"/>
      <c r="I205" s="747"/>
      <c r="J205" s="742" t="s">
        <v>338</v>
      </c>
      <c r="K205" s="742"/>
      <c r="L205" s="790" t="s">
        <v>339</v>
      </c>
      <c r="M205" s="744"/>
      <c r="N205" s="116">
        <v>923770253.59000003</v>
      </c>
      <c r="O205" s="59">
        <f>139.72/111.82</f>
        <v>1.2495081380790556</v>
      </c>
      <c r="P205" s="114" t="s">
        <v>340</v>
      </c>
      <c r="Q205" s="745">
        <f t="shared" si="13"/>
        <v>923770253.9292872</v>
      </c>
      <c r="R205" s="746"/>
      <c r="S205" s="263" t="s">
        <v>244</v>
      </c>
      <c r="T205" s="263"/>
      <c r="U205" s="263"/>
    </row>
    <row r="206" spans="1:26" ht="15" customHeight="1" x14ac:dyDescent="0.25">
      <c r="B206" s="258" t="s">
        <v>248</v>
      </c>
      <c r="C206" s="260"/>
      <c r="D206" s="791" t="s">
        <v>52</v>
      </c>
      <c r="E206" s="792"/>
      <c r="F206" s="79" t="s">
        <v>152</v>
      </c>
      <c r="G206" s="747">
        <v>1162437063</v>
      </c>
      <c r="H206" s="747"/>
      <c r="I206" s="747"/>
      <c r="J206" s="742" t="s">
        <v>341</v>
      </c>
      <c r="K206" s="742"/>
      <c r="L206" s="790" t="s">
        <v>342</v>
      </c>
      <c r="M206" s="744"/>
      <c r="N206" s="116">
        <v>923770253.59000003</v>
      </c>
      <c r="O206" s="59">
        <f>140.71/111.82</f>
        <v>1.2583616526560546</v>
      </c>
      <c r="P206" s="114" t="s">
        <v>343</v>
      </c>
      <c r="Q206" s="745">
        <f t="shared" si="13"/>
        <v>923770253.60429239</v>
      </c>
      <c r="R206" s="746"/>
      <c r="S206" s="263" t="s">
        <v>244</v>
      </c>
      <c r="T206" s="263"/>
      <c r="U206" s="263"/>
    </row>
    <row r="207" spans="1:26" ht="15" customHeight="1" x14ac:dyDescent="0.25">
      <c r="B207" s="258" t="s">
        <v>250</v>
      </c>
      <c r="C207" s="260"/>
      <c r="D207" s="734" t="s">
        <v>52</v>
      </c>
      <c r="E207" s="734"/>
      <c r="F207" s="79" t="s">
        <v>152</v>
      </c>
      <c r="G207" s="747">
        <v>1165245880</v>
      </c>
      <c r="H207" s="747"/>
      <c r="I207" s="747"/>
      <c r="J207" s="742" t="s">
        <v>344</v>
      </c>
      <c r="K207" s="742"/>
      <c r="L207" s="790" t="s">
        <v>345</v>
      </c>
      <c r="M207" s="744"/>
      <c r="N207" s="116">
        <v>923770253.59000003</v>
      </c>
      <c r="O207" s="119">
        <f>141.05/111.82</f>
        <v>1.2614022536218925</v>
      </c>
      <c r="P207" s="114" t="s">
        <v>346</v>
      </c>
      <c r="Q207" s="745">
        <f t="shared" si="13"/>
        <v>923770253.82204878</v>
      </c>
      <c r="R207" s="746"/>
      <c r="S207" s="263" t="s">
        <v>244</v>
      </c>
      <c r="T207" s="263"/>
      <c r="U207" s="263"/>
    </row>
    <row r="208" spans="1:26" ht="15" customHeight="1" x14ac:dyDescent="0.25">
      <c r="B208" s="258" t="s">
        <v>252</v>
      </c>
      <c r="C208" s="260"/>
      <c r="D208" s="734" t="s">
        <v>52</v>
      </c>
      <c r="E208" s="734"/>
      <c r="F208" s="79" t="s">
        <v>152</v>
      </c>
      <c r="G208" s="747">
        <v>1170615677</v>
      </c>
      <c r="H208" s="747"/>
      <c r="I208" s="747"/>
      <c r="J208" s="742" t="s">
        <v>437</v>
      </c>
      <c r="K208" s="742"/>
      <c r="L208" s="790" t="s">
        <v>427</v>
      </c>
      <c r="M208" s="744"/>
      <c r="N208" s="116">
        <v>923770253.59000003</v>
      </c>
      <c r="O208" s="119">
        <f>141.7/111.82</f>
        <v>1.2672151672330532</v>
      </c>
      <c r="P208" s="114" t="s">
        <v>291</v>
      </c>
      <c r="Q208" s="745">
        <f t="shared" si="13"/>
        <v>923770254.07297099</v>
      </c>
      <c r="R208" s="746"/>
      <c r="S208" s="263" t="s">
        <v>244</v>
      </c>
      <c r="T208" s="263"/>
      <c r="U208" s="263"/>
    </row>
    <row r="209" spans="2:21" ht="15" customHeight="1" x14ac:dyDescent="0.25">
      <c r="B209" s="258" t="s">
        <v>254</v>
      </c>
      <c r="C209" s="260"/>
      <c r="D209" s="791" t="s">
        <v>52</v>
      </c>
      <c r="E209" s="792"/>
      <c r="F209" s="79" t="s">
        <v>152</v>
      </c>
      <c r="G209" s="747">
        <v>1173589718</v>
      </c>
      <c r="H209" s="747"/>
      <c r="I209" s="747"/>
      <c r="J209" s="742" t="s">
        <v>438</v>
      </c>
      <c r="K209" s="742"/>
      <c r="L209" s="790" t="s">
        <v>439</v>
      </c>
      <c r="M209" s="744"/>
      <c r="N209" s="116">
        <v>923770253.59000003</v>
      </c>
      <c r="O209" s="119">
        <f>142.06/111.82</f>
        <v>1.2704346270792346</v>
      </c>
      <c r="P209" s="114" t="s">
        <v>440</v>
      </c>
      <c r="Q209" s="745">
        <f t="shared" si="13"/>
        <v>923770253.88399255</v>
      </c>
      <c r="R209" s="746"/>
      <c r="S209" s="263" t="s">
        <v>244</v>
      </c>
      <c r="T209" s="263"/>
      <c r="U209" s="263"/>
    </row>
    <row r="210" spans="2:21" ht="15" customHeight="1" x14ac:dyDescent="0.25">
      <c r="B210" s="258" t="s">
        <v>256</v>
      </c>
      <c r="C210" s="260"/>
      <c r="D210" s="734" t="s">
        <v>52</v>
      </c>
      <c r="E210" s="734"/>
      <c r="F210" s="79" t="s">
        <v>152</v>
      </c>
      <c r="G210" s="747">
        <v>1175407188</v>
      </c>
      <c r="H210" s="747"/>
      <c r="I210" s="747"/>
      <c r="J210" s="742" t="s">
        <v>446</v>
      </c>
      <c r="K210" s="742"/>
      <c r="L210" s="790" t="s">
        <v>447</v>
      </c>
      <c r="M210" s="744"/>
      <c r="N210" s="116">
        <v>923770253.59000003</v>
      </c>
      <c r="O210" s="119">
        <f>142.28/111.82</f>
        <v>1.272402074763012</v>
      </c>
      <c r="P210" s="114" t="s">
        <v>448</v>
      </c>
      <c r="Q210" s="745">
        <f t="shared" si="13"/>
        <v>923770254.16193414</v>
      </c>
      <c r="R210" s="746"/>
      <c r="S210" s="263" t="s">
        <v>244</v>
      </c>
      <c r="T210" s="263"/>
      <c r="U210" s="263"/>
    </row>
    <row r="211" spans="2:21" ht="15" customHeight="1" x14ac:dyDescent="0.25">
      <c r="B211" s="258" t="s">
        <v>258</v>
      </c>
      <c r="C211" s="260"/>
      <c r="D211" s="734" t="s">
        <v>52</v>
      </c>
      <c r="E211" s="734"/>
      <c r="F211" s="79" t="s">
        <v>152</v>
      </c>
      <c r="G211" s="747">
        <v>1173920167</v>
      </c>
      <c r="H211" s="747"/>
      <c r="I211" s="747"/>
      <c r="J211" s="742" t="s">
        <v>451</v>
      </c>
      <c r="K211" s="742"/>
      <c r="L211" s="790" t="s">
        <v>452</v>
      </c>
      <c r="M211" s="744"/>
      <c r="N211" s="116">
        <v>923770253.59000003</v>
      </c>
      <c r="O211" s="119">
        <f>142.1/111.82</f>
        <v>1.2707923448399214</v>
      </c>
      <c r="P211" s="114" t="s">
        <v>453</v>
      </c>
      <c r="Q211" s="745">
        <f t="shared" si="13"/>
        <v>923770253.86305404</v>
      </c>
      <c r="R211" s="746"/>
      <c r="S211" s="263" t="s">
        <v>244</v>
      </c>
      <c r="T211" s="263"/>
      <c r="U211" s="263"/>
    </row>
    <row r="212" spans="2:21" ht="15" customHeight="1" x14ac:dyDescent="0.25">
      <c r="B212" s="258" t="s">
        <v>261</v>
      </c>
      <c r="C212" s="260"/>
      <c r="D212" s="734" t="s">
        <v>52</v>
      </c>
      <c r="E212" s="734"/>
      <c r="F212" s="79" t="s">
        <v>152</v>
      </c>
      <c r="G212" s="747">
        <v>1177224657</v>
      </c>
      <c r="H212" s="747"/>
      <c r="I212" s="747"/>
      <c r="J212" s="742" t="s">
        <v>472</v>
      </c>
      <c r="K212" s="742"/>
      <c r="L212" s="790" t="s">
        <v>475</v>
      </c>
      <c r="M212" s="744"/>
      <c r="N212" s="116">
        <v>923770253.59000003</v>
      </c>
      <c r="O212" s="119">
        <f>142.5/111.82</f>
        <v>1.2743695224467895</v>
      </c>
      <c r="P212" s="114" t="s">
        <v>476</v>
      </c>
      <c r="Q212" s="745">
        <f t="shared" si="13"/>
        <v>923770253.65431583</v>
      </c>
      <c r="R212" s="746"/>
      <c r="S212" s="1031" t="s">
        <v>1090</v>
      </c>
      <c r="T212" s="1031"/>
      <c r="U212" s="1031"/>
    </row>
    <row r="213" spans="2:21" ht="15" customHeight="1" x14ac:dyDescent="0.25">
      <c r="B213" s="258" t="s">
        <v>264</v>
      </c>
      <c r="C213" s="260"/>
      <c r="D213" s="734" t="s">
        <v>52</v>
      </c>
      <c r="E213" s="734"/>
      <c r="F213" s="79" t="s">
        <v>152</v>
      </c>
      <c r="G213" s="747">
        <v>1177224657</v>
      </c>
      <c r="H213" s="747"/>
      <c r="I213" s="747"/>
      <c r="J213" s="742" t="s">
        <v>477</v>
      </c>
      <c r="K213" s="742"/>
      <c r="L213" s="790" t="s">
        <v>475</v>
      </c>
      <c r="M213" s="744"/>
      <c r="N213" s="116">
        <v>923770253.59000003</v>
      </c>
      <c r="O213" s="119">
        <f>142.5/111.82</f>
        <v>1.2743695224467895</v>
      </c>
      <c r="P213" s="114" t="s">
        <v>478</v>
      </c>
      <c r="Q213" s="745">
        <f t="shared" si="13"/>
        <v>923770253.65431583</v>
      </c>
      <c r="R213" s="746"/>
      <c r="S213" s="263" t="s">
        <v>244</v>
      </c>
      <c r="T213" s="263"/>
      <c r="U213" s="263"/>
    </row>
    <row r="214" spans="2:21" ht="15" customHeight="1" x14ac:dyDescent="0.2"/>
    <row r="215" spans="2:21" ht="15.75" customHeight="1" x14ac:dyDescent="0.25">
      <c r="B215" s="258" t="s">
        <v>268</v>
      </c>
      <c r="C215" s="260"/>
      <c r="D215" s="734" t="s">
        <v>52</v>
      </c>
      <c r="E215" s="734"/>
      <c r="F215" s="79" t="s">
        <v>152</v>
      </c>
      <c r="G215" s="747">
        <v>1178629066</v>
      </c>
      <c r="H215" s="747"/>
      <c r="I215" s="747"/>
      <c r="J215" s="742" t="s">
        <v>483</v>
      </c>
      <c r="K215" s="742"/>
      <c r="L215" s="774">
        <v>43431</v>
      </c>
      <c r="M215" s="744"/>
      <c r="N215" s="116">
        <v>923770253.59000003</v>
      </c>
      <c r="O215" s="119">
        <f>142.67/111.82</f>
        <v>1.2758898229297084</v>
      </c>
      <c r="P215" s="114" t="s">
        <v>478</v>
      </c>
      <c r="Q215" s="745">
        <f t="shared" ref="Q215" si="14">+G215/O215</f>
        <v>923770254.15378153</v>
      </c>
      <c r="R215" s="746"/>
      <c r="S215" s="263" t="s">
        <v>244</v>
      </c>
      <c r="T215" s="263"/>
      <c r="U215" s="263"/>
    </row>
    <row r="216" spans="2:21" ht="15.75" customHeight="1" x14ac:dyDescent="0.25">
      <c r="B216" s="258" t="s">
        <v>272</v>
      </c>
      <c r="C216" s="260"/>
      <c r="D216" s="734" t="s">
        <v>52</v>
      </c>
      <c r="E216" s="734"/>
      <c r="F216" s="79" t="s">
        <v>152</v>
      </c>
      <c r="G216" s="747">
        <v>1180033474</v>
      </c>
      <c r="H216" s="747"/>
      <c r="I216" s="747"/>
      <c r="J216" s="742" t="s">
        <v>496</v>
      </c>
      <c r="K216" s="742"/>
      <c r="L216" s="743">
        <v>43445</v>
      </c>
      <c r="M216" s="744"/>
      <c r="N216" s="116">
        <v>923770253.59000003</v>
      </c>
      <c r="O216" s="119">
        <f>142.84/111.82</f>
        <v>1.2774101234126276</v>
      </c>
      <c r="P216" s="114" t="s">
        <v>495</v>
      </c>
      <c r="Q216" s="745">
        <f>+G216/O216</f>
        <v>923770253.86922419</v>
      </c>
      <c r="R216" s="746"/>
      <c r="S216" s="263" t="s">
        <v>244</v>
      </c>
      <c r="T216" s="263"/>
      <c r="U216" s="263"/>
    </row>
    <row r="217" spans="2:21" ht="15.75" customHeight="1" x14ac:dyDescent="0.25">
      <c r="B217" s="258" t="s">
        <v>374</v>
      </c>
      <c r="C217" s="260"/>
      <c r="D217" s="734" t="s">
        <v>52</v>
      </c>
      <c r="E217" s="734"/>
      <c r="F217" s="79" t="s">
        <v>152</v>
      </c>
      <c r="G217" s="747">
        <v>1180033474</v>
      </c>
      <c r="H217" s="747"/>
      <c r="I217" s="747"/>
      <c r="J217" s="742" t="s">
        <v>497</v>
      </c>
      <c r="K217" s="742"/>
      <c r="L217" s="743">
        <v>43445</v>
      </c>
      <c r="M217" s="744"/>
      <c r="N217" s="116">
        <v>923770253.59000003</v>
      </c>
      <c r="O217" s="119">
        <f>142.84/111.82</f>
        <v>1.2774101234126276</v>
      </c>
      <c r="P217" s="114" t="s">
        <v>495</v>
      </c>
      <c r="Q217" s="745">
        <f t="shared" ref="Q217" si="15">+G217/O217</f>
        <v>923770253.86922419</v>
      </c>
      <c r="R217" s="746"/>
      <c r="S217" s="263" t="s">
        <v>244</v>
      </c>
      <c r="T217" s="263"/>
      <c r="U217" s="263"/>
    </row>
    <row r="218" spans="2:21" ht="56.25" customHeight="1" x14ac:dyDescent="0.25">
      <c r="B218" s="258" t="s">
        <v>376</v>
      </c>
      <c r="C218" s="260"/>
      <c r="D218" s="734" t="s">
        <v>52</v>
      </c>
      <c r="E218" s="734"/>
      <c r="F218" s="79" t="s">
        <v>152</v>
      </c>
      <c r="G218" s="747">
        <v>1190690455</v>
      </c>
      <c r="H218" s="747"/>
      <c r="I218" s="747"/>
      <c r="J218" s="742" t="s">
        <v>510</v>
      </c>
      <c r="K218" s="742"/>
      <c r="L218" s="743">
        <v>43515</v>
      </c>
      <c r="M218" s="744"/>
      <c r="N218" s="116">
        <v>923770253.59000003</v>
      </c>
      <c r="O218" s="119">
        <f>100.6/78.05</f>
        <v>1.2889173606662396</v>
      </c>
      <c r="P218" s="114" t="s">
        <v>511</v>
      </c>
      <c r="Q218" s="745">
        <f t="shared" si="13"/>
        <v>923791153.20825052</v>
      </c>
      <c r="R218" s="746"/>
      <c r="S218" s="263" t="s">
        <v>244</v>
      </c>
      <c r="T218" s="263"/>
      <c r="U218" s="263"/>
    </row>
    <row r="219" spans="2:21" ht="20.25" customHeight="1" x14ac:dyDescent="0.25">
      <c r="B219" s="258" t="s">
        <v>378</v>
      </c>
      <c r="C219" s="260"/>
      <c r="D219" s="734" t="s">
        <v>52</v>
      </c>
      <c r="E219" s="734"/>
      <c r="F219" s="79" t="s">
        <v>152</v>
      </c>
      <c r="G219" s="747">
        <v>1197547273</v>
      </c>
      <c r="H219" s="747"/>
      <c r="I219" s="747"/>
      <c r="J219" s="742" t="s">
        <v>519</v>
      </c>
      <c r="K219" s="742"/>
      <c r="L219" s="743">
        <v>43544</v>
      </c>
      <c r="M219" s="744"/>
      <c r="N219" s="116">
        <v>923770253.59000003</v>
      </c>
      <c r="O219" s="119">
        <f>101.18/78.05</f>
        <v>1.2963484945547727</v>
      </c>
      <c r="P219" s="114" t="s">
        <v>520</v>
      </c>
      <c r="Q219" s="745">
        <f t="shared" si="13"/>
        <v>923784983.76803708</v>
      </c>
      <c r="R219" s="746"/>
      <c r="S219" s="263" t="s">
        <v>244</v>
      </c>
      <c r="T219" s="263"/>
      <c r="U219" s="263"/>
    </row>
    <row r="220" spans="2:21" ht="50.25" customHeight="1" x14ac:dyDescent="0.25">
      <c r="B220" s="258" t="s">
        <v>380</v>
      </c>
      <c r="C220" s="260"/>
      <c r="D220" s="734" t="s">
        <v>52</v>
      </c>
      <c r="E220" s="734"/>
      <c r="F220" s="79" t="s">
        <v>152</v>
      </c>
      <c r="G220" s="747">
        <v>1202759891</v>
      </c>
      <c r="H220" s="747"/>
      <c r="I220" s="747"/>
      <c r="J220" s="742" t="s">
        <v>581</v>
      </c>
      <c r="K220" s="742"/>
      <c r="L220" s="743">
        <v>43580</v>
      </c>
      <c r="M220" s="744"/>
      <c r="N220" s="116">
        <v>923770253.59000003</v>
      </c>
      <c r="O220" s="119">
        <f>101.62/78.05</f>
        <v>1.3019859064702115</v>
      </c>
      <c r="P220" s="114" t="s">
        <v>522</v>
      </c>
      <c r="Q220" s="745">
        <f t="shared" si="13"/>
        <v>923788717.6987797</v>
      </c>
      <c r="R220" s="746"/>
      <c r="S220" s="263" t="s">
        <v>244</v>
      </c>
      <c r="T220" s="263"/>
      <c r="U220" s="263"/>
    </row>
    <row r="221" spans="2:21" ht="50.25" customHeight="1" x14ac:dyDescent="0.25">
      <c r="B221" s="258" t="s">
        <v>622</v>
      </c>
      <c r="C221" s="260"/>
      <c r="D221" s="734" t="s">
        <v>52</v>
      </c>
      <c r="E221" s="734"/>
      <c r="F221" s="79" t="s">
        <v>152</v>
      </c>
      <c r="G221" s="747">
        <v>3521531954</v>
      </c>
      <c r="H221" s="747"/>
      <c r="I221" s="747"/>
      <c r="J221" s="742" t="s">
        <v>613</v>
      </c>
      <c r="K221" s="742"/>
      <c r="L221" s="743">
        <v>43612</v>
      </c>
      <c r="M221" s="744"/>
      <c r="N221" s="116">
        <v>923770253.59000003</v>
      </c>
      <c r="O221" s="119">
        <f>102.12/78.05</f>
        <v>1.3083920563741192</v>
      </c>
      <c r="P221" s="114" t="s">
        <v>582</v>
      </c>
      <c r="Q221" s="745">
        <f>+G221/O221</f>
        <v>2691495975.4181356</v>
      </c>
      <c r="R221" s="746"/>
      <c r="S221" s="263" t="s">
        <v>670</v>
      </c>
      <c r="T221" s="263"/>
      <c r="U221" s="263"/>
    </row>
    <row r="222" spans="2:21" ht="43.5" customHeight="1" x14ac:dyDescent="0.25">
      <c r="B222" s="258"/>
      <c r="C222" s="260"/>
      <c r="D222" s="734" t="s">
        <v>52</v>
      </c>
      <c r="E222" s="734"/>
      <c r="F222" s="79"/>
      <c r="G222" s="747"/>
      <c r="H222" s="747"/>
      <c r="I222" s="747"/>
      <c r="J222" s="742"/>
      <c r="K222" s="742"/>
      <c r="L222" s="743"/>
      <c r="M222" s="744"/>
      <c r="N222" s="116">
        <f>+N221</f>
        <v>923770253.59000003</v>
      </c>
      <c r="O222" s="119"/>
      <c r="P222" s="114"/>
      <c r="Q222" s="745"/>
      <c r="R222" s="746"/>
      <c r="S222" s="263" t="s">
        <v>671</v>
      </c>
      <c r="T222" s="263"/>
      <c r="U222" s="263"/>
    </row>
    <row r="223" spans="2:21" ht="34.5" customHeight="1" x14ac:dyDescent="0.25">
      <c r="B223" s="258"/>
      <c r="C223" s="260"/>
      <c r="D223" s="734" t="s">
        <v>52</v>
      </c>
      <c r="E223" s="734"/>
      <c r="F223" s="79"/>
      <c r="G223" s="747"/>
      <c r="H223" s="747"/>
      <c r="I223" s="747"/>
      <c r="J223" s="742"/>
      <c r="K223" s="742"/>
      <c r="L223" s="743"/>
      <c r="M223" s="744"/>
      <c r="N223" s="116">
        <v>852687174</v>
      </c>
      <c r="O223" s="119"/>
      <c r="P223" s="114"/>
      <c r="Q223" s="745"/>
      <c r="R223" s="746"/>
      <c r="S223" s="263" t="s">
        <v>672</v>
      </c>
      <c r="T223" s="263"/>
      <c r="U223" s="263"/>
    </row>
    <row r="224" spans="2:21" ht="61.5" customHeight="1" x14ac:dyDescent="0.25">
      <c r="B224" s="258" t="s">
        <v>623</v>
      </c>
      <c r="C224" s="260"/>
      <c r="D224" s="734" t="s">
        <v>52</v>
      </c>
      <c r="E224" s="734"/>
      <c r="F224" s="79" t="s">
        <v>152</v>
      </c>
      <c r="G224" s="747">
        <v>0</v>
      </c>
      <c r="H224" s="747"/>
      <c r="I224" s="747"/>
      <c r="J224" s="742" t="s">
        <v>624</v>
      </c>
      <c r="K224" s="742"/>
      <c r="L224" s="743"/>
      <c r="M224" s="744"/>
      <c r="N224" s="116">
        <v>852687174</v>
      </c>
      <c r="O224" s="119">
        <f>103.03/78.05</f>
        <v>1.3200512491992313</v>
      </c>
      <c r="P224" s="114" t="s">
        <v>674</v>
      </c>
      <c r="Q224" s="745">
        <f t="shared" ref="Q224:Q232" si="16">+G224/O224</f>
        <v>0</v>
      </c>
      <c r="R224" s="746"/>
      <c r="S224" s="263" t="s">
        <v>675</v>
      </c>
      <c r="T224" s="263"/>
      <c r="U224" s="263"/>
    </row>
    <row r="225" spans="1:21" ht="27" customHeight="1" x14ac:dyDescent="0.25">
      <c r="B225" s="258" t="s">
        <v>676</v>
      </c>
      <c r="C225" s="260"/>
      <c r="D225" s="734" t="s">
        <v>52</v>
      </c>
      <c r="E225" s="734"/>
      <c r="F225" s="79" t="s">
        <v>152</v>
      </c>
      <c r="G225" s="747">
        <v>0</v>
      </c>
      <c r="H225" s="747"/>
      <c r="I225" s="747"/>
      <c r="J225" s="742" t="s">
        <v>677</v>
      </c>
      <c r="K225" s="742"/>
      <c r="L225" s="743"/>
      <c r="M225" s="744"/>
      <c r="N225" s="116">
        <v>852687174</v>
      </c>
      <c r="O225" s="119">
        <f>103.03/78.05</f>
        <v>1.3200512491992313</v>
      </c>
      <c r="P225" s="114" t="s">
        <v>678</v>
      </c>
      <c r="Q225" s="745">
        <f t="shared" si="16"/>
        <v>0</v>
      </c>
      <c r="R225" s="746"/>
      <c r="S225" s="263" t="s">
        <v>675</v>
      </c>
      <c r="T225" s="263"/>
      <c r="U225" s="263"/>
    </row>
    <row r="226" spans="1:21" ht="27" customHeight="1" x14ac:dyDescent="0.25">
      <c r="B226" s="258" t="s">
        <v>679</v>
      </c>
      <c r="C226" s="260"/>
      <c r="D226" s="734" t="s">
        <v>52</v>
      </c>
      <c r="E226" s="734"/>
      <c r="F226" s="79" t="s">
        <v>152</v>
      </c>
      <c r="G226" s="747">
        <v>5655984726</v>
      </c>
      <c r="H226" s="747"/>
      <c r="I226" s="747"/>
      <c r="J226" s="742" t="s">
        <v>680</v>
      </c>
      <c r="K226" s="742"/>
      <c r="L226" s="743">
        <v>43748</v>
      </c>
      <c r="M226" s="744"/>
      <c r="N226" s="116">
        <v>852687174</v>
      </c>
      <c r="O226" s="119">
        <f>103.26/78.05</f>
        <v>1.322998078155029</v>
      </c>
      <c r="P226" s="114" t="s">
        <v>681</v>
      </c>
      <c r="Q226" s="745">
        <f t="shared" si="16"/>
        <v>4275126940.3864026</v>
      </c>
      <c r="R226" s="746"/>
      <c r="S226" s="263" t="s">
        <v>682</v>
      </c>
      <c r="T226" s="263"/>
      <c r="U226" s="263"/>
    </row>
    <row r="227" spans="1:21" ht="15.75" customHeight="1" x14ac:dyDescent="0.25">
      <c r="B227" s="258" t="s">
        <v>683</v>
      </c>
      <c r="C227" s="260"/>
      <c r="D227" s="734" t="s">
        <v>52</v>
      </c>
      <c r="E227" s="734"/>
      <c r="F227" s="79" t="s">
        <v>152</v>
      </c>
      <c r="G227" s="747">
        <v>0</v>
      </c>
      <c r="H227" s="747"/>
      <c r="I227" s="747"/>
      <c r="J227" s="742" t="s">
        <v>684</v>
      </c>
      <c r="K227" s="742"/>
      <c r="L227" s="743"/>
      <c r="M227" s="744"/>
      <c r="N227" s="116">
        <v>852687174</v>
      </c>
      <c r="O227" s="119">
        <f t="shared" ref="O227:O228" si="17">103.26/78.05</f>
        <v>1.322998078155029</v>
      </c>
      <c r="P227" s="114" t="s">
        <v>681</v>
      </c>
      <c r="Q227" s="745">
        <f t="shared" si="16"/>
        <v>0</v>
      </c>
      <c r="R227" s="746"/>
      <c r="S227" s="263" t="s">
        <v>685</v>
      </c>
      <c r="T227" s="263"/>
      <c r="U227" s="263"/>
    </row>
    <row r="228" spans="1:21" ht="15.75" x14ac:dyDescent="0.25">
      <c r="B228" s="258" t="s">
        <v>686</v>
      </c>
      <c r="C228" s="260"/>
      <c r="D228" s="734" t="s">
        <v>52</v>
      </c>
      <c r="E228" s="734"/>
      <c r="F228" s="79" t="s">
        <v>152</v>
      </c>
      <c r="G228" s="747">
        <v>0</v>
      </c>
      <c r="H228" s="747"/>
      <c r="I228" s="747"/>
      <c r="J228" s="742" t="s">
        <v>687</v>
      </c>
      <c r="K228" s="742"/>
      <c r="L228" s="743"/>
      <c r="M228" s="744"/>
      <c r="N228" s="116">
        <v>852687174</v>
      </c>
      <c r="O228" s="119">
        <f t="shared" si="17"/>
        <v>1.322998078155029</v>
      </c>
      <c r="P228" s="114" t="s">
        <v>681</v>
      </c>
      <c r="Q228" s="745">
        <f t="shared" si="16"/>
        <v>0</v>
      </c>
      <c r="R228" s="746"/>
      <c r="S228" s="263" t="s">
        <v>688</v>
      </c>
      <c r="T228" s="263"/>
      <c r="U228" s="263"/>
    </row>
    <row r="229" spans="1:21" ht="15.75" x14ac:dyDescent="0.25">
      <c r="B229" s="258" t="s">
        <v>1091</v>
      </c>
      <c r="C229" s="260"/>
      <c r="D229" s="734" t="s">
        <v>52</v>
      </c>
      <c r="E229" s="734"/>
      <c r="F229" s="79" t="s">
        <v>152</v>
      </c>
      <c r="G229" s="747">
        <v>1134002930</v>
      </c>
      <c r="H229" s="747"/>
      <c r="I229" s="747"/>
      <c r="J229" s="742" t="s">
        <v>1092</v>
      </c>
      <c r="K229" s="742"/>
      <c r="L229" s="743">
        <v>43844</v>
      </c>
      <c r="M229" s="744"/>
      <c r="N229" s="116">
        <v>852687174</v>
      </c>
      <c r="O229" s="119">
        <f>103.8/78.05</f>
        <v>1.3299167200512492</v>
      </c>
      <c r="P229" s="114" t="s">
        <v>709</v>
      </c>
      <c r="Q229" s="745">
        <f t="shared" si="16"/>
        <v>852687174.24373794</v>
      </c>
      <c r="R229" s="746"/>
      <c r="S229" s="263" t="s">
        <v>1093</v>
      </c>
      <c r="T229" s="263"/>
      <c r="U229" s="263"/>
    </row>
    <row r="230" spans="1:21" ht="15" customHeight="1" x14ac:dyDescent="0.25">
      <c r="B230" s="258" t="s">
        <v>1094</v>
      </c>
      <c r="C230" s="260"/>
      <c r="D230" s="734" t="s">
        <v>52</v>
      </c>
      <c r="E230" s="734"/>
      <c r="F230" s="79" t="s">
        <v>152</v>
      </c>
      <c r="G230" s="747">
        <v>1139221904.97</v>
      </c>
      <c r="H230" s="747"/>
      <c r="I230" s="747"/>
      <c r="J230" s="742" t="s">
        <v>1095</v>
      </c>
      <c r="K230" s="742"/>
      <c r="L230" s="743">
        <v>43893</v>
      </c>
      <c r="M230" s="744"/>
      <c r="N230" s="116">
        <v>852687174</v>
      </c>
      <c r="O230" s="119">
        <f>104.24/78.05</f>
        <v>1.3355541319666879</v>
      </c>
      <c r="P230" s="114" t="s">
        <v>1096</v>
      </c>
      <c r="Q230" s="745">
        <f t="shared" si="16"/>
        <v>852995679.99720371</v>
      </c>
      <c r="R230" s="746"/>
      <c r="S230" s="1031" t="s">
        <v>1097</v>
      </c>
      <c r="T230" s="1031"/>
      <c r="U230" s="1031"/>
    </row>
    <row r="231" spans="1:21" ht="15" customHeight="1" x14ac:dyDescent="0.25">
      <c r="B231" s="258" t="s">
        <v>1098</v>
      </c>
      <c r="C231" s="260"/>
      <c r="D231" s="734" t="s">
        <v>52</v>
      </c>
      <c r="E231" s="734"/>
      <c r="F231" s="79" t="s">
        <v>152</v>
      </c>
      <c r="G231" s="747">
        <v>1146457297</v>
      </c>
      <c r="H231" s="747"/>
      <c r="I231" s="747"/>
      <c r="J231" s="742" t="s">
        <v>1099</v>
      </c>
      <c r="K231" s="742"/>
      <c r="L231" s="743">
        <v>43906</v>
      </c>
      <c r="M231" s="744"/>
      <c r="N231" s="116">
        <v>852687174</v>
      </c>
      <c r="O231" s="119">
        <f>104.94/78.05</f>
        <v>1.3445227418321588</v>
      </c>
      <c r="P231" s="114" t="s">
        <v>1100</v>
      </c>
      <c r="Q231" s="745">
        <f t="shared" si="16"/>
        <v>852687173.91700017</v>
      </c>
      <c r="R231" s="746"/>
      <c r="S231" s="263" t="s">
        <v>1101</v>
      </c>
      <c r="T231" s="263"/>
      <c r="U231" s="263"/>
    </row>
    <row r="232" spans="1:21" ht="15" customHeight="1" x14ac:dyDescent="0.25">
      <c r="B232" s="258" t="s">
        <v>1102</v>
      </c>
      <c r="C232" s="260"/>
      <c r="D232" s="734" t="s">
        <v>52</v>
      </c>
      <c r="E232" s="734"/>
      <c r="F232" s="79" t="s">
        <v>152</v>
      </c>
      <c r="G232" s="747">
        <v>1159384899</v>
      </c>
      <c r="H232" s="747"/>
      <c r="I232" s="747"/>
      <c r="J232" s="742" t="s">
        <v>1103</v>
      </c>
      <c r="K232" s="742"/>
      <c r="L232" s="743">
        <v>43935</v>
      </c>
      <c r="M232" s="744"/>
      <c r="N232" s="116">
        <v>852687174</v>
      </c>
      <c r="O232" s="119">
        <f>105.53/78.05</f>
        <v>1.35208199871877</v>
      </c>
      <c r="P232" s="114" t="s">
        <v>1104</v>
      </c>
      <c r="Q232" s="745">
        <f t="shared" si="16"/>
        <v>857481203.13607502</v>
      </c>
      <c r="R232" s="746"/>
      <c r="S232" s="263" t="s">
        <v>1105</v>
      </c>
      <c r="T232" s="263"/>
      <c r="U232" s="263"/>
    </row>
    <row r="233" spans="1:21" ht="15" customHeight="1" x14ac:dyDescent="0.2"/>
    <row r="234" spans="1:21" ht="15" hidden="1" customHeight="1" x14ac:dyDescent="0.25">
      <c r="B234" s="213"/>
      <c r="C234" s="213"/>
      <c r="D234" s="137"/>
      <c r="E234" s="137"/>
      <c r="F234" s="83"/>
      <c r="G234" s="136"/>
      <c r="H234" s="136"/>
      <c r="I234" s="136"/>
      <c r="J234" s="1032"/>
      <c r="K234" s="1032"/>
      <c r="L234" s="1033"/>
      <c r="M234" s="1034"/>
      <c r="N234" s="1035"/>
      <c r="O234" s="1036"/>
      <c r="P234" s="1037"/>
      <c r="Q234" s="1038"/>
      <c r="R234" s="1038"/>
      <c r="S234" s="213"/>
      <c r="T234" s="213"/>
      <c r="U234" s="213"/>
    </row>
    <row r="235" spans="1:21" ht="15" hidden="1" customHeight="1" x14ac:dyDescent="0.25">
      <c r="B235" s="213"/>
      <c r="C235" s="213"/>
      <c r="D235" s="137"/>
      <c r="E235" s="137"/>
      <c r="F235" s="83"/>
      <c r="G235" s="136"/>
      <c r="H235" s="136"/>
      <c r="I235" s="136"/>
      <c r="J235" s="1032"/>
      <c r="K235" s="1032"/>
      <c r="L235" s="1033"/>
      <c r="M235" s="1034"/>
      <c r="N235" s="1035"/>
      <c r="O235" s="1036"/>
      <c r="P235" s="1037"/>
      <c r="Q235" s="1038"/>
      <c r="R235" s="1038"/>
      <c r="S235" s="213"/>
      <c r="T235" s="213"/>
      <c r="U235" s="213"/>
    </row>
    <row r="236" spans="1:21" ht="21.75" hidden="1" customHeight="1" x14ac:dyDescent="0.25">
      <c r="A236" s="1039"/>
      <c r="B236" s="264" t="s">
        <v>1106</v>
      </c>
      <c r="C236" s="324"/>
      <c r="D236" s="324"/>
      <c r="E236" s="265"/>
      <c r="F236" s="81"/>
      <c r="G236" s="1040">
        <f>SUM(G198:I232)</f>
        <v>39403649448.970001</v>
      </c>
      <c r="H236" s="1040"/>
      <c r="I236" s="1040"/>
      <c r="J236" s="1041"/>
      <c r="K236" s="1041"/>
      <c r="L236" s="1042"/>
      <c r="M236" s="1043"/>
      <c r="N236" s="1044">
        <f>SUM(N198:P232)</f>
        <v>30697357867.202969</v>
      </c>
      <c r="O236" s="1045"/>
      <c r="P236" s="1046"/>
      <c r="Q236" s="1047">
        <f>SUM(Q198:R232)</f>
        <v>30705473826.578121</v>
      </c>
      <c r="R236" s="1048">
        <f t="shared" ref="R236" si="18">SUM(R198:T232)</f>
        <v>0</v>
      </c>
      <c r="S236" s="1049">
        <f>+N236-Q236</f>
        <v>-8115959.3751525879</v>
      </c>
      <c r="T236" s="459"/>
      <c r="U236" s="459"/>
    </row>
    <row r="237" spans="1:21" ht="12.75" hidden="1" customHeight="1" x14ac:dyDescent="0.25">
      <c r="B237" s="137"/>
      <c r="C237" s="83"/>
      <c r="D237" s="137"/>
      <c r="E237" s="137"/>
      <c r="F237" s="83"/>
      <c r="G237" s="136"/>
      <c r="H237" s="136"/>
      <c r="I237" s="136"/>
      <c r="J237" s="1032"/>
      <c r="K237" s="1032"/>
      <c r="L237" s="1033"/>
      <c r="M237" s="1034"/>
      <c r="N237" s="1035"/>
      <c r="O237" s="1036"/>
      <c r="P237" s="1037"/>
      <c r="Q237" s="1038"/>
      <c r="R237" s="1038"/>
      <c r="S237" s="213"/>
      <c r="T237" s="213"/>
      <c r="U237" s="213"/>
    </row>
    <row r="238" spans="1:21" ht="15" x14ac:dyDescent="0.25">
      <c r="B238" s="1050" t="s">
        <v>1107</v>
      </c>
      <c r="C238" s="213"/>
      <c r="D238" s="137"/>
      <c r="E238" s="137"/>
      <c r="F238" s="83"/>
      <c r="G238" s="136"/>
      <c r="H238" s="136"/>
      <c r="I238" s="136"/>
      <c r="J238" s="1032"/>
      <c r="K238" s="1032"/>
      <c r="L238" s="1033"/>
      <c r="M238" s="1034"/>
      <c r="N238" s="1035"/>
      <c r="O238" s="1036"/>
      <c r="P238" s="1037"/>
      <c r="Q238" s="1038"/>
      <c r="R238" s="1038"/>
      <c r="S238" s="213"/>
      <c r="T238" s="213"/>
      <c r="U238" s="213"/>
    </row>
    <row r="239" spans="1:21" ht="15.75" x14ac:dyDescent="0.25">
      <c r="B239" s="263" t="s">
        <v>1108</v>
      </c>
      <c r="C239" s="263"/>
      <c r="D239" s="734" t="s">
        <v>52</v>
      </c>
      <c r="E239" s="734"/>
      <c r="F239" s="79" t="s">
        <v>152</v>
      </c>
      <c r="G239" s="747">
        <v>496102</v>
      </c>
      <c r="H239" s="747"/>
      <c r="I239" s="747"/>
      <c r="J239" s="742" t="s">
        <v>1109</v>
      </c>
      <c r="K239" s="742"/>
      <c r="L239" s="743">
        <v>43432</v>
      </c>
      <c r="M239" s="744"/>
      <c r="N239" s="116"/>
      <c r="O239" s="119">
        <f>142.67/111.82</f>
        <v>1.2758898229297084</v>
      </c>
      <c r="P239" s="114" t="s">
        <v>478</v>
      </c>
      <c r="Q239" s="745">
        <f>+G239/O239</f>
        <v>388828.24448026915</v>
      </c>
      <c r="R239" s="746"/>
      <c r="S239" s="263" t="s">
        <v>482</v>
      </c>
      <c r="T239" s="263"/>
      <c r="U239" s="263"/>
    </row>
    <row r="240" spans="1:21" ht="15.75" x14ac:dyDescent="0.25">
      <c r="B240" s="258" t="s">
        <v>481</v>
      </c>
      <c r="C240" s="260"/>
      <c r="D240" s="734" t="s">
        <v>52</v>
      </c>
      <c r="E240" s="734"/>
      <c r="F240" s="79" t="s">
        <v>152</v>
      </c>
      <c r="G240" s="747">
        <v>3761872.9</v>
      </c>
      <c r="H240" s="747"/>
      <c r="I240" s="747"/>
      <c r="J240" s="742" t="s">
        <v>673</v>
      </c>
      <c r="K240" s="742"/>
      <c r="L240" s="743">
        <v>43718</v>
      </c>
      <c r="M240" s="744"/>
      <c r="N240" s="116"/>
      <c r="O240" s="119"/>
      <c r="P240" s="114" t="s">
        <v>478</v>
      </c>
      <c r="Q240" s="748">
        <v>2851865.67</v>
      </c>
      <c r="R240" s="749"/>
      <c r="S240" s="263" t="s">
        <v>1110</v>
      </c>
      <c r="T240" s="263"/>
      <c r="U240" s="263"/>
    </row>
    <row r="241" spans="1:24" ht="15" customHeight="1" x14ac:dyDescent="0.25">
      <c r="B241" s="258" t="s">
        <v>1111</v>
      </c>
      <c r="C241" s="260"/>
      <c r="D241" s="734" t="s">
        <v>52</v>
      </c>
      <c r="E241" s="734"/>
      <c r="F241" s="79" t="s">
        <v>152</v>
      </c>
      <c r="G241" s="747">
        <v>389605</v>
      </c>
      <c r="H241" s="747"/>
      <c r="I241" s="747"/>
      <c r="J241" s="742"/>
      <c r="K241" s="742"/>
      <c r="L241" s="743">
        <v>43935</v>
      </c>
      <c r="M241" s="744"/>
      <c r="N241" s="210"/>
      <c r="O241" s="119">
        <f>105.53/78.05</f>
        <v>1.35208199871877</v>
      </c>
      <c r="P241" s="117" t="s">
        <v>1104</v>
      </c>
      <c r="Q241" s="766">
        <f t="shared" ref="Q241" si="19">+G241/O241</f>
        <v>288151.90230266278</v>
      </c>
      <c r="R241" s="766"/>
      <c r="S241" s="263" t="s">
        <v>1112</v>
      </c>
      <c r="T241" s="263"/>
      <c r="U241" s="263"/>
    </row>
    <row r="242" spans="1:24" ht="15" customHeight="1" x14ac:dyDescent="0.25">
      <c r="A242" s="1039"/>
      <c r="B242" s="264" t="s">
        <v>1113</v>
      </c>
      <c r="C242" s="324"/>
      <c r="D242" s="324"/>
      <c r="E242" s="265"/>
      <c r="F242" s="81"/>
      <c r="G242" s="1040">
        <f>SUM(G239:H241)</f>
        <v>4647579.9000000004</v>
      </c>
      <c r="H242" s="1040"/>
      <c r="I242" s="1040"/>
      <c r="J242" s="1041"/>
      <c r="K242" s="1041"/>
      <c r="L242" s="1042"/>
      <c r="M242" s="1043"/>
      <c r="N242" s="1051">
        <f>SUM(N239:O241)</f>
        <v>2.6279718216484786</v>
      </c>
      <c r="O242" s="1051"/>
      <c r="P242" s="1051"/>
      <c r="Q242" s="1047">
        <f t="shared" ref="Q242:R242" si="20">SUM(Q239:R241)</f>
        <v>3528845.8167829318</v>
      </c>
      <c r="R242" s="1048">
        <f t="shared" si="20"/>
        <v>0</v>
      </c>
      <c r="S242" s="1049">
        <f>+N242-Q242</f>
        <v>-3528843.1888111103</v>
      </c>
      <c r="T242" s="459"/>
      <c r="U242" s="459"/>
    </row>
    <row r="243" spans="1:24" ht="30" customHeight="1" x14ac:dyDescent="0.25">
      <c r="A243" s="1039"/>
      <c r="B243" s="264" t="s">
        <v>1114</v>
      </c>
      <c r="C243" s="324"/>
      <c r="D243" s="324"/>
      <c r="E243" s="265"/>
      <c r="F243" s="81"/>
      <c r="G243" s="1040">
        <f>+G236+G242</f>
        <v>39408297028.870003</v>
      </c>
      <c r="H243" s="1040"/>
      <c r="I243" s="1040"/>
      <c r="J243" s="1041"/>
      <c r="K243" s="1041"/>
      <c r="L243" s="1042"/>
      <c r="M243" s="1043"/>
      <c r="N243" s="1051">
        <f>+N236+N242</f>
        <v>30697357869.83094</v>
      </c>
      <c r="O243" s="1051"/>
      <c r="P243" s="1051"/>
      <c r="Q243" s="1047">
        <f t="shared" ref="Q243:R243" si="21">+Q236+Q242</f>
        <v>30709002672.394905</v>
      </c>
      <c r="R243" s="1048">
        <f t="shared" si="21"/>
        <v>0</v>
      </c>
      <c r="S243" s="1049">
        <f>+N243-Q243</f>
        <v>-11644802.563964844</v>
      </c>
      <c r="T243" s="459"/>
      <c r="U243" s="459"/>
    </row>
    <row r="244" spans="1:24" ht="14.25" customHeight="1" x14ac:dyDescent="0.25">
      <c r="B244" s="213"/>
      <c r="C244" s="213"/>
      <c r="D244" s="137"/>
      <c r="E244" s="137"/>
      <c r="F244" s="83"/>
      <c r="G244" s="136"/>
      <c r="H244" s="136"/>
      <c r="I244" s="136"/>
      <c r="J244" s="1032"/>
      <c r="K244" s="1032"/>
      <c r="L244" s="1033"/>
      <c r="M244" s="1034"/>
      <c r="N244" s="1035"/>
      <c r="O244" s="1036"/>
      <c r="P244" s="1037"/>
      <c r="Q244" s="1038"/>
      <c r="R244" s="1038"/>
      <c r="S244" s="213"/>
      <c r="T244" s="213"/>
      <c r="U244" s="213"/>
    </row>
    <row r="245" spans="1:24" ht="14.25" customHeight="1" x14ac:dyDescent="0.25">
      <c r="B245" s="213"/>
      <c r="C245" s="213"/>
      <c r="D245" s="137"/>
      <c r="E245" s="137"/>
      <c r="F245" s="83"/>
      <c r="G245" s="136"/>
      <c r="H245" s="136"/>
      <c r="I245" s="136"/>
      <c r="J245" s="1032"/>
      <c r="K245" s="1032"/>
      <c r="L245" s="1033"/>
      <c r="M245" s="1034"/>
      <c r="N245" s="1035"/>
      <c r="O245" s="1036"/>
      <c r="P245" s="1037"/>
      <c r="Q245" s="1038"/>
      <c r="R245" s="1038"/>
      <c r="S245" s="213"/>
      <c r="T245" s="213"/>
      <c r="U245" s="213"/>
    </row>
    <row r="246" spans="1:24" ht="14.25" customHeight="1" x14ac:dyDescent="0.2"/>
    <row r="247" spans="1:24" ht="14.25" customHeight="1" x14ac:dyDescent="0.2">
      <c r="A247" s="1" t="s">
        <v>719</v>
      </c>
      <c r="B247" s="332" t="s">
        <v>347</v>
      </c>
      <c r="C247" s="332"/>
      <c r="D247" s="332"/>
      <c r="E247" s="332"/>
      <c r="F247" s="332"/>
      <c r="G247" s="332"/>
      <c r="H247" s="332"/>
      <c r="I247" s="332"/>
      <c r="J247" s="332"/>
      <c r="K247" s="332"/>
      <c r="L247" s="332"/>
      <c r="M247" s="332"/>
      <c r="N247" s="332"/>
      <c r="O247" s="332"/>
      <c r="P247" s="332"/>
      <c r="Q247" s="332"/>
      <c r="R247" s="332"/>
      <c r="S247" s="332"/>
      <c r="T247" s="332"/>
      <c r="U247" s="332"/>
    </row>
    <row r="248" spans="1:24" ht="36" customHeight="1" x14ac:dyDescent="0.2">
      <c r="B248" s="759" t="s">
        <v>138</v>
      </c>
      <c r="C248" s="759"/>
      <c r="D248" s="760" t="s">
        <v>139</v>
      </c>
      <c r="E248" s="760"/>
      <c r="F248" s="760" t="s">
        <v>140</v>
      </c>
      <c r="G248" s="761" t="s">
        <v>141</v>
      </c>
      <c r="H248" s="761"/>
      <c r="I248" s="761"/>
      <c r="J248" s="761"/>
      <c r="K248" s="761"/>
      <c r="L248" s="761"/>
      <c r="M248" s="761"/>
      <c r="N248" s="761" t="s">
        <v>142</v>
      </c>
      <c r="O248" s="761"/>
      <c r="P248" s="761"/>
      <c r="Q248" s="761"/>
      <c r="R248" s="761"/>
      <c r="S248" s="761" t="s">
        <v>99</v>
      </c>
      <c r="T248" s="761"/>
      <c r="U248" s="761"/>
      <c r="X248" s="77"/>
    </row>
    <row r="249" spans="1:24" ht="14.25" customHeight="1" x14ac:dyDescent="0.2">
      <c r="B249" s="759"/>
      <c r="C249" s="759"/>
      <c r="D249" s="760"/>
      <c r="E249" s="760"/>
      <c r="F249" s="760"/>
      <c r="G249" s="741" t="s">
        <v>143</v>
      </c>
      <c r="H249" s="760"/>
      <c r="I249" s="760"/>
      <c r="J249" s="741" t="s">
        <v>144</v>
      </c>
      <c r="K249" s="741"/>
      <c r="L249" s="741" t="s">
        <v>145</v>
      </c>
      <c r="M249" s="741"/>
      <c r="N249" s="203" t="s">
        <v>146</v>
      </c>
      <c r="O249" s="28" t="s">
        <v>147</v>
      </c>
      <c r="P249" s="203" t="s">
        <v>148</v>
      </c>
      <c r="Q249" s="741" t="s">
        <v>149</v>
      </c>
      <c r="R249" s="741"/>
      <c r="S249" s="761"/>
      <c r="T249" s="761"/>
      <c r="U249" s="761"/>
      <c r="X249" s="78"/>
    </row>
    <row r="250" spans="1:24" ht="14.25" customHeight="1" x14ac:dyDescent="0.2">
      <c r="B250" s="263" t="s">
        <v>150</v>
      </c>
      <c r="C250" s="263"/>
      <c r="D250" s="763" t="s">
        <v>22</v>
      </c>
      <c r="E250" s="734"/>
      <c r="F250" s="79" t="s">
        <v>152</v>
      </c>
      <c r="G250" s="757">
        <v>15367645546</v>
      </c>
      <c r="H250" s="757"/>
      <c r="I250" s="757"/>
      <c r="J250" s="420" t="s">
        <v>348</v>
      </c>
      <c r="K250" s="420"/>
      <c r="L250" s="763" t="s">
        <v>322</v>
      </c>
      <c r="M250" s="734"/>
      <c r="N250" s="211">
        <v>12478470154</v>
      </c>
      <c r="O250" s="59">
        <f>137.71/111.82</f>
        <v>1.2315328206045431</v>
      </c>
      <c r="P250" s="50" t="s">
        <v>260</v>
      </c>
      <c r="Q250" s="789">
        <f>+G250/O250</f>
        <v>12478470154.336794</v>
      </c>
      <c r="R250" s="789"/>
      <c r="S250" s="263" t="s">
        <v>244</v>
      </c>
      <c r="T250" s="263"/>
      <c r="U250" s="263"/>
    </row>
    <row r="251" spans="1:24" ht="45" customHeight="1" x14ac:dyDescent="0.2">
      <c r="B251" s="193"/>
      <c r="C251" s="193"/>
      <c r="D251" s="207"/>
      <c r="E251" s="207"/>
      <c r="F251" s="79"/>
      <c r="G251" s="214"/>
      <c r="H251" s="214"/>
      <c r="I251" s="214"/>
      <c r="J251" s="198"/>
      <c r="K251" s="198"/>
      <c r="L251" s="209"/>
      <c r="M251" s="207"/>
      <c r="N251" s="211"/>
      <c r="O251" s="59"/>
      <c r="P251" s="50"/>
      <c r="Q251" s="202"/>
      <c r="R251" s="202"/>
      <c r="S251" s="193"/>
      <c r="T251" s="193"/>
      <c r="U251" s="193"/>
    </row>
    <row r="252" spans="1:24" ht="14.25" customHeight="1" x14ac:dyDescent="0.2">
      <c r="B252" s="193"/>
      <c r="C252" s="193"/>
      <c r="D252" s="207"/>
      <c r="E252" s="207"/>
      <c r="F252" s="79"/>
      <c r="G252" s="214"/>
      <c r="H252" s="214"/>
      <c r="I252" s="214"/>
      <c r="J252" s="198"/>
      <c r="K252" s="198"/>
      <c r="L252" s="209"/>
      <c r="M252" s="207"/>
      <c r="N252" s="211"/>
      <c r="O252" s="59"/>
      <c r="P252" s="50"/>
      <c r="Q252" s="202"/>
      <c r="R252" s="202"/>
      <c r="S252" s="193"/>
      <c r="T252" s="193"/>
      <c r="U252" s="193"/>
    </row>
    <row r="253" spans="1:24" ht="48" customHeight="1" x14ac:dyDescent="0.2"/>
    <row r="254" spans="1:24" ht="14.25" customHeight="1" x14ac:dyDescent="0.2"/>
    <row r="255" spans="1:24" ht="14.25" customHeight="1" x14ac:dyDescent="0.2"/>
    <row r="256" spans="1:24" ht="14.25" customHeight="1" x14ac:dyDescent="0.2">
      <c r="N256" s="90" t="s">
        <v>349</v>
      </c>
    </row>
    <row r="257" spans="1:21" ht="14.25" customHeight="1" x14ac:dyDescent="0.2">
      <c r="B257" s="190"/>
      <c r="C257" s="191"/>
      <c r="D257" s="82"/>
      <c r="E257" s="82"/>
      <c r="F257" s="82"/>
      <c r="G257" s="111"/>
      <c r="H257" s="111"/>
      <c r="I257" s="111"/>
      <c r="J257" s="42"/>
      <c r="K257" s="42"/>
      <c r="L257" s="43"/>
      <c r="M257" s="43"/>
      <c r="N257" s="44"/>
      <c r="O257" s="44"/>
      <c r="P257" s="44"/>
      <c r="Q257" s="111"/>
      <c r="R257" s="111"/>
      <c r="S257" s="46"/>
      <c r="T257" s="46"/>
      <c r="U257" s="47"/>
    </row>
    <row r="258" spans="1:21" ht="14.25" customHeight="1" x14ac:dyDescent="0.2">
      <c r="A258" s="1" t="s">
        <v>715</v>
      </c>
      <c r="B258" s="318" t="s">
        <v>350</v>
      </c>
      <c r="C258" s="319"/>
      <c r="D258" s="319"/>
      <c r="E258" s="319"/>
      <c r="F258" s="319"/>
      <c r="G258" s="319"/>
      <c r="H258" s="319"/>
      <c r="I258" s="319"/>
      <c r="J258" s="319"/>
      <c r="K258" s="319"/>
      <c r="L258" s="319"/>
      <c r="M258" s="319"/>
      <c r="N258" s="319"/>
      <c r="O258" s="319"/>
      <c r="P258" s="319"/>
      <c r="Q258" s="319"/>
      <c r="R258" s="319"/>
      <c r="S258" s="319"/>
      <c r="T258" s="319"/>
      <c r="U258" s="320"/>
    </row>
    <row r="259" spans="1:21" ht="14.25" customHeight="1" x14ac:dyDescent="0.2">
      <c r="B259" s="759" t="s">
        <v>138</v>
      </c>
      <c r="C259" s="759"/>
      <c r="D259" s="760" t="s">
        <v>139</v>
      </c>
      <c r="E259" s="760"/>
      <c r="F259" s="760" t="s">
        <v>140</v>
      </c>
      <c r="G259" s="761" t="s">
        <v>141</v>
      </c>
      <c r="H259" s="761"/>
      <c r="I259" s="761"/>
      <c r="J259" s="761"/>
      <c r="K259" s="761"/>
      <c r="L259" s="761"/>
      <c r="M259" s="761"/>
      <c r="N259" s="761" t="s">
        <v>142</v>
      </c>
      <c r="O259" s="761"/>
      <c r="P259" s="761"/>
      <c r="Q259" s="761"/>
      <c r="R259" s="761"/>
      <c r="S259" s="761" t="s">
        <v>99</v>
      </c>
      <c r="T259" s="761"/>
      <c r="U259" s="761"/>
    </row>
    <row r="260" spans="1:21" ht="14.25" customHeight="1" x14ac:dyDescent="0.2">
      <c r="B260" s="759"/>
      <c r="C260" s="759"/>
      <c r="D260" s="760"/>
      <c r="E260" s="760"/>
      <c r="F260" s="760"/>
      <c r="G260" s="741" t="s">
        <v>143</v>
      </c>
      <c r="H260" s="760"/>
      <c r="I260" s="760"/>
      <c r="J260" s="741" t="s">
        <v>144</v>
      </c>
      <c r="K260" s="741"/>
      <c r="L260" s="741" t="s">
        <v>145</v>
      </c>
      <c r="M260" s="741"/>
      <c r="N260" s="203" t="s">
        <v>146</v>
      </c>
      <c r="O260" s="28" t="s">
        <v>147</v>
      </c>
      <c r="P260" s="203" t="s">
        <v>148</v>
      </c>
      <c r="Q260" s="741" t="s">
        <v>149</v>
      </c>
      <c r="R260" s="741"/>
      <c r="S260" s="761"/>
      <c r="T260" s="761"/>
      <c r="U260" s="761"/>
    </row>
    <row r="261" spans="1:21" ht="14.25" customHeight="1" x14ac:dyDescent="0.2">
      <c r="B261" s="258" t="s">
        <v>150</v>
      </c>
      <c r="C261" s="260"/>
      <c r="D261" s="420" t="s">
        <v>1115</v>
      </c>
      <c r="E261" s="420"/>
      <c r="F261" s="79" t="s">
        <v>152</v>
      </c>
      <c r="G261" s="780">
        <v>3039215719</v>
      </c>
      <c r="H261" s="780"/>
      <c r="I261" s="780"/>
      <c r="J261" s="771" t="s">
        <v>351</v>
      </c>
      <c r="K261" s="772"/>
      <c r="L261" s="782" t="s">
        <v>352</v>
      </c>
      <c r="M261" s="783"/>
      <c r="N261" s="120">
        <v>2456948393</v>
      </c>
      <c r="O261" s="59">
        <f>138.32/111.82</f>
        <v>1.2369880164550171</v>
      </c>
      <c r="P261" s="121" t="s">
        <v>504</v>
      </c>
      <c r="Q261" s="753">
        <f t="shared" ref="Q261:Q273" si="22">+G261/O261</f>
        <v>2456948392.8468766</v>
      </c>
      <c r="R261" s="754"/>
      <c r="S261" s="263" t="s">
        <v>353</v>
      </c>
      <c r="T261" s="263"/>
      <c r="U261" s="263"/>
    </row>
    <row r="262" spans="1:21" ht="30" customHeight="1" x14ac:dyDescent="0.2">
      <c r="B262" s="258" t="s">
        <v>154</v>
      </c>
      <c r="C262" s="260"/>
      <c r="D262" s="420" t="s">
        <v>1115</v>
      </c>
      <c r="E262" s="420"/>
      <c r="F262" s="79" t="s">
        <v>152</v>
      </c>
      <c r="G262" s="780">
        <f>11645347+3039215719</f>
        <v>3050861066</v>
      </c>
      <c r="H262" s="780"/>
      <c r="I262" s="781"/>
      <c r="J262" s="771" t="s">
        <v>354</v>
      </c>
      <c r="K262" s="772"/>
      <c r="L262" s="752" t="s">
        <v>355</v>
      </c>
      <c r="M262" s="752"/>
      <c r="N262" s="120">
        <v>2456948393</v>
      </c>
      <c r="O262" s="59">
        <f>138.85/111.82</f>
        <v>1.2417277767841173</v>
      </c>
      <c r="P262" s="122" t="s">
        <v>337</v>
      </c>
      <c r="Q262" s="753">
        <f t="shared" si="22"/>
        <v>2456948393.230969</v>
      </c>
      <c r="R262" s="754"/>
      <c r="S262" s="263" t="s">
        <v>353</v>
      </c>
      <c r="T262" s="263"/>
      <c r="U262" s="263"/>
    </row>
    <row r="263" spans="1:21" ht="18.75" customHeight="1" x14ac:dyDescent="0.2">
      <c r="B263" s="258" t="s">
        <v>156</v>
      </c>
      <c r="C263" s="260"/>
      <c r="D263" s="420" t="s">
        <v>1115</v>
      </c>
      <c r="E263" s="420"/>
      <c r="F263" s="79" t="s">
        <v>152</v>
      </c>
      <c r="G263" s="780">
        <v>3069977012</v>
      </c>
      <c r="H263" s="780"/>
      <c r="I263" s="781"/>
      <c r="J263" s="771" t="s">
        <v>356</v>
      </c>
      <c r="K263" s="772"/>
      <c r="L263" s="752">
        <v>43150</v>
      </c>
      <c r="M263" s="752"/>
      <c r="N263" s="120">
        <v>2456948393</v>
      </c>
      <c r="O263" s="59">
        <f>139.72/111.82</f>
        <v>1.2495081380790556</v>
      </c>
      <c r="P263" s="115" t="s">
        <v>357</v>
      </c>
      <c r="Q263" s="753">
        <f t="shared" si="22"/>
        <v>2456948393.0850272</v>
      </c>
      <c r="R263" s="754"/>
      <c r="S263" s="263" t="s">
        <v>353</v>
      </c>
      <c r="T263" s="263"/>
      <c r="U263" s="263"/>
    </row>
    <row r="264" spans="1:21" ht="15" customHeight="1" x14ac:dyDescent="0.2">
      <c r="B264" s="258" t="s">
        <v>158</v>
      </c>
      <c r="C264" s="260"/>
      <c r="D264" s="420" t="s">
        <v>1115</v>
      </c>
      <c r="E264" s="420"/>
      <c r="F264" s="79" t="s">
        <v>152</v>
      </c>
      <c r="G264" s="780">
        <v>3069977012</v>
      </c>
      <c r="H264" s="780"/>
      <c r="I264" s="781"/>
      <c r="J264" s="771" t="s">
        <v>358</v>
      </c>
      <c r="K264" s="772"/>
      <c r="L264" s="752">
        <v>43157</v>
      </c>
      <c r="M264" s="752"/>
      <c r="N264" s="120">
        <v>2456948393</v>
      </c>
      <c r="O264" s="59">
        <f>139.72/111.82</f>
        <v>1.2495081380790556</v>
      </c>
      <c r="P264" s="115" t="s">
        <v>359</v>
      </c>
      <c r="Q264" s="753">
        <f t="shared" si="22"/>
        <v>2456948393.0850272</v>
      </c>
      <c r="R264" s="754"/>
      <c r="S264" s="263" t="s">
        <v>319</v>
      </c>
      <c r="T264" s="263"/>
      <c r="U264" s="263"/>
    </row>
    <row r="265" spans="1:21" ht="15" customHeight="1" x14ac:dyDescent="0.2">
      <c r="B265" s="784" t="s">
        <v>160</v>
      </c>
      <c r="C265" s="785"/>
      <c r="D265" s="767" t="s">
        <v>1115</v>
      </c>
      <c r="E265" s="767"/>
      <c r="F265" s="91" t="s">
        <v>152</v>
      </c>
      <c r="G265" s="786">
        <v>3091729640</v>
      </c>
      <c r="H265" s="786"/>
      <c r="I265" s="753"/>
      <c r="J265" s="787" t="s">
        <v>360</v>
      </c>
      <c r="K265" s="788"/>
      <c r="L265" s="770">
        <v>43182</v>
      </c>
      <c r="M265" s="770"/>
      <c r="N265" s="120">
        <v>2456948393</v>
      </c>
      <c r="O265" s="113">
        <f>140.71/111.82</f>
        <v>1.2583616526560546</v>
      </c>
      <c r="P265" s="115" t="s">
        <v>346</v>
      </c>
      <c r="Q265" s="753">
        <f t="shared" si="22"/>
        <v>2456948392.7567334</v>
      </c>
      <c r="R265" s="754"/>
      <c r="S265" s="762" t="s">
        <v>319</v>
      </c>
      <c r="T265" s="762"/>
      <c r="U265" s="762"/>
    </row>
    <row r="266" spans="1:21" ht="15" customHeight="1" x14ac:dyDescent="0.2">
      <c r="B266" s="258" t="s">
        <v>162</v>
      </c>
      <c r="C266" s="260"/>
      <c r="D266" s="420" t="s">
        <v>1115</v>
      </c>
      <c r="E266" s="420"/>
      <c r="F266" s="79" t="s">
        <v>152</v>
      </c>
      <c r="G266" s="780">
        <f>3099200240+14282029</f>
        <v>3113482269</v>
      </c>
      <c r="H266" s="780"/>
      <c r="I266" s="781"/>
      <c r="J266" s="771" t="s">
        <v>361</v>
      </c>
      <c r="K266" s="772"/>
      <c r="L266" s="752">
        <v>43237</v>
      </c>
      <c r="M266" s="752"/>
      <c r="N266" s="120">
        <v>2456948393</v>
      </c>
      <c r="O266" s="113">
        <f>141.7/111.82</f>
        <v>1.2672151672330532</v>
      </c>
      <c r="P266" s="115" t="s">
        <v>428</v>
      </c>
      <c r="Q266" s="753">
        <f t="shared" si="22"/>
        <v>2456948393.2221594</v>
      </c>
      <c r="R266" s="754"/>
      <c r="S266" s="263" t="s">
        <v>319</v>
      </c>
      <c r="T266" s="263"/>
      <c r="U266" s="263"/>
    </row>
    <row r="267" spans="1:21" ht="15" customHeight="1" x14ac:dyDescent="0.2">
      <c r="B267" s="258" t="s">
        <v>164</v>
      </c>
      <c r="C267" s="260"/>
      <c r="D267" s="420" t="s">
        <v>1115</v>
      </c>
      <c r="E267" s="420"/>
      <c r="F267" s="79" t="s">
        <v>152</v>
      </c>
      <c r="G267" s="780">
        <v>3113482269</v>
      </c>
      <c r="H267" s="780"/>
      <c r="I267" s="781"/>
      <c r="J267" s="771" t="s">
        <v>362</v>
      </c>
      <c r="K267" s="772"/>
      <c r="L267" s="752">
        <v>43249</v>
      </c>
      <c r="M267" s="752"/>
      <c r="N267" s="120">
        <v>2456948393</v>
      </c>
      <c r="O267" s="113">
        <f>141.7/111.82</f>
        <v>1.2672151672330532</v>
      </c>
      <c r="P267" s="115" t="s">
        <v>429</v>
      </c>
      <c r="Q267" s="753">
        <f t="shared" si="22"/>
        <v>2456948393.2221594</v>
      </c>
      <c r="R267" s="754"/>
      <c r="S267" s="263" t="s">
        <v>319</v>
      </c>
      <c r="T267" s="263"/>
      <c r="U267" s="263"/>
    </row>
    <row r="268" spans="1:21" ht="31.5" customHeight="1" x14ac:dyDescent="0.2">
      <c r="B268" s="258" t="s">
        <v>166</v>
      </c>
      <c r="C268" s="260"/>
      <c r="D268" s="420" t="s">
        <v>1115</v>
      </c>
      <c r="E268" s="420"/>
      <c r="F268" s="79" t="s">
        <v>152</v>
      </c>
      <c r="G268" s="780">
        <v>3126226233</v>
      </c>
      <c r="H268" s="780"/>
      <c r="I268" s="781"/>
      <c r="J268" s="771" t="s">
        <v>363</v>
      </c>
      <c r="K268" s="772"/>
      <c r="L268" s="752">
        <v>43305</v>
      </c>
      <c r="M268" s="752"/>
      <c r="N268" s="120">
        <v>2456948393</v>
      </c>
      <c r="O268" s="113">
        <f>142.28/111.82</f>
        <v>1.272402074763012</v>
      </c>
      <c r="P268" s="115" t="s">
        <v>449</v>
      </c>
      <c r="Q268" s="753">
        <f t="shared" si="22"/>
        <v>2456948393.1266518</v>
      </c>
      <c r="R268" s="754"/>
      <c r="S268" s="263" t="s">
        <v>353</v>
      </c>
      <c r="T268" s="263"/>
      <c r="U268" s="263"/>
    </row>
    <row r="269" spans="1:21" ht="15" customHeight="1" x14ac:dyDescent="0.2">
      <c r="B269" s="258" t="s">
        <v>248</v>
      </c>
      <c r="C269" s="260"/>
      <c r="D269" s="420" t="s">
        <v>1115</v>
      </c>
      <c r="E269" s="420"/>
      <c r="F269" s="79" t="s">
        <v>152</v>
      </c>
      <c r="G269" s="780">
        <v>3126226233</v>
      </c>
      <c r="H269" s="780"/>
      <c r="I269" s="781"/>
      <c r="J269" s="771" t="s">
        <v>364</v>
      </c>
      <c r="K269" s="772"/>
      <c r="L269" s="752">
        <v>43313</v>
      </c>
      <c r="M269" s="752"/>
      <c r="N269" s="120">
        <v>2456948393</v>
      </c>
      <c r="O269" s="113">
        <f>142.28/111.82</f>
        <v>1.272402074763012</v>
      </c>
      <c r="P269" s="115" t="s">
        <v>449</v>
      </c>
      <c r="Q269" s="753">
        <f t="shared" si="22"/>
        <v>2456948393.1266518</v>
      </c>
      <c r="R269" s="754"/>
      <c r="S269" s="263" t="s">
        <v>319</v>
      </c>
      <c r="T269" s="263"/>
      <c r="U269" s="263"/>
    </row>
    <row r="270" spans="1:21" ht="14.25" x14ac:dyDescent="0.2">
      <c r="B270" s="784" t="s">
        <v>250</v>
      </c>
      <c r="C270" s="785"/>
      <c r="D270" s="767" t="s">
        <v>1115</v>
      </c>
      <c r="E270" s="767"/>
      <c r="F270" s="91" t="s">
        <v>152</v>
      </c>
      <c r="G270" s="786">
        <v>3122051486</v>
      </c>
      <c r="H270" s="786"/>
      <c r="I270" s="753"/>
      <c r="J270" s="787" t="s">
        <v>365</v>
      </c>
      <c r="K270" s="788"/>
      <c r="L270" s="770">
        <v>43353</v>
      </c>
      <c r="M270" s="770"/>
      <c r="N270" s="120">
        <v>2456948393</v>
      </c>
      <c r="O270" s="113">
        <f>142.27/111.82</f>
        <v>1.2723126453228404</v>
      </c>
      <c r="P270" s="115" t="s">
        <v>463</v>
      </c>
      <c r="Q270" s="753">
        <f t="shared" si="22"/>
        <v>2453839861.9843955</v>
      </c>
      <c r="R270" s="754"/>
      <c r="S270" s="263" t="s">
        <v>464</v>
      </c>
      <c r="T270" s="263"/>
      <c r="U270" s="263"/>
    </row>
    <row r="271" spans="1:21" ht="15" customHeight="1" x14ac:dyDescent="0.2">
      <c r="B271" s="258" t="s">
        <v>252</v>
      </c>
      <c r="C271" s="260"/>
      <c r="D271" s="420" t="s">
        <v>1115</v>
      </c>
      <c r="E271" s="420"/>
      <c r="F271" s="79" t="s">
        <v>152</v>
      </c>
      <c r="G271" s="780">
        <v>3131060150</v>
      </c>
      <c r="H271" s="780"/>
      <c r="I271" s="781"/>
      <c r="J271" s="771" t="s">
        <v>366</v>
      </c>
      <c r="K271" s="772"/>
      <c r="L271" s="752">
        <v>43384</v>
      </c>
      <c r="M271" s="752"/>
      <c r="N271" s="120">
        <v>2456948393</v>
      </c>
      <c r="O271" s="113">
        <f>142.5/111.82</f>
        <v>1.2743695224467895</v>
      </c>
      <c r="P271" s="115" t="s">
        <v>476</v>
      </c>
      <c r="Q271" s="753">
        <f t="shared" si="22"/>
        <v>2456948392.7929826</v>
      </c>
      <c r="R271" s="754"/>
      <c r="S271" s="263" t="s">
        <v>319</v>
      </c>
      <c r="T271" s="263"/>
      <c r="U271" s="263"/>
    </row>
    <row r="272" spans="1:21" ht="15" customHeight="1" x14ac:dyDescent="0.2">
      <c r="B272" s="258" t="s">
        <v>254</v>
      </c>
      <c r="C272" s="260"/>
      <c r="D272" s="420" t="s">
        <v>1115</v>
      </c>
      <c r="E272" s="420"/>
      <c r="F272" s="79" t="s">
        <v>152</v>
      </c>
      <c r="G272" s="780">
        <v>3131060150</v>
      </c>
      <c r="H272" s="780"/>
      <c r="I272" s="781"/>
      <c r="J272" s="771" t="s">
        <v>367</v>
      </c>
      <c r="K272" s="772"/>
      <c r="L272" s="752">
        <v>43384</v>
      </c>
      <c r="M272" s="752"/>
      <c r="N272" s="120">
        <v>2456948393</v>
      </c>
      <c r="O272" s="113">
        <f>142.5/111.82</f>
        <v>1.2743695224467895</v>
      </c>
      <c r="P272" s="115" t="s">
        <v>476</v>
      </c>
      <c r="Q272" s="753">
        <f t="shared" si="22"/>
        <v>2456948392.7929826</v>
      </c>
      <c r="R272" s="754"/>
      <c r="S272" s="263" t="s">
        <v>319</v>
      </c>
      <c r="T272" s="263"/>
      <c r="U272" s="263"/>
    </row>
    <row r="273" spans="1:21" ht="30" customHeight="1" x14ac:dyDescent="0.2">
      <c r="B273" s="190"/>
      <c r="C273" s="192"/>
      <c r="D273" s="420" t="s">
        <v>1115</v>
      </c>
      <c r="E273" s="420"/>
      <c r="F273" s="79" t="s">
        <v>152</v>
      </c>
      <c r="G273" s="780">
        <v>4008101</v>
      </c>
      <c r="H273" s="780"/>
      <c r="I273" s="781"/>
      <c r="J273" s="771" t="s">
        <v>484</v>
      </c>
      <c r="K273" s="772"/>
      <c r="L273" s="782">
        <v>43431</v>
      </c>
      <c r="M273" s="783"/>
      <c r="N273" s="120"/>
      <c r="O273" s="113">
        <f>142.5/111.82</f>
        <v>1.2743695224467895</v>
      </c>
      <c r="P273" s="115" t="s">
        <v>485</v>
      </c>
      <c r="Q273" s="753">
        <f t="shared" si="22"/>
        <v>3145163.8864561403</v>
      </c>
      <c r="R273" s="754"/>
      <c r="S273" s="263" t="s">
        <v>486</v>
      </c>
      <c r="T273" s="263"/>
      <c r="U273" s="263"/>
    </row>
    <row r="274" spans="1:21" ht="30" customHeight="1" x14ac:dyDescent="0.2">
      <c r="B274" s="258" t="s">
        <v>256</v>
      </c>
      <c r="C274" s="260"/>
      <c r="D274" s="420" t="s">
        <v>1115</v>
      </c>
      <c r="E274" s="420"/>
      <c r="F274" s="79" t="s">
        <v>152</v>
      </c>
      <c r="G274" s="780">
        <v>3134795450</v>
      </c>
      <c r="H274" s="780"/>
      <c r="I274" s="781"/>
      <c r="J274" s="771" t="s">
        <v>368</v>
      </c>
      <c r="K274" s="772"/>
      <c r="L274" s="752">
        <v>43432</v>
      </c>
      <c r="M274" s="752"/>
      <c r="N274" s="120">
        <v>2456948393</v>
      </c>
      <c r="O274" s="113">
        <f>142.67/111.82</f>
        <v>1.2758898229297084</v>
      </c>
      <c r="P274" s="115" t="s">
        <v>485</v>
      </c>
      <c r="Q274" s="753">
        <f>+G274/O274</f>
        <v>2456948392.9277353</v>
      </c>
      <c r="R274" s="754"/>
      <c r="S274" s="263" t="s">
        <v>319</v>
      </c>
      <c r="T274" s="263"/>
      <c r="U274" s="263"/>
    </row>
    <row r="275" spans="1:21" ht="15" customHeight="1" x14ac:dyDescent="0.2">
      <c r="B275" s="258" t="s">
        <v>258</v>
      </c>
      <c r="C275" s="260"/>
      <c r="D275" s="420" t="s">
        <v>1115</v>
      </c>
      <c r="E275" s="420"/>
      <c r="F275" s="79" t="s">
        <v>152</v>
      </c>
      <c r="G275" s="780">
        <v>3138530750</v>
      </c>
      <c r="H275" s="780"/>
      <c r="I275" s="781"/>
      <c r="J275" s="771" t="s">
        <v>369</v>
      </c>
      <c r="K275" s="772"/>
      <c r="L275" s="752">
        <v>43444</v>
      </c>
      <c r="M275" s="752"/>
      <c r="N275" s="120">
        <v>2456948393</v>
      </c>
      <c r="O275" s="113">
        <f>142.84/111.82</f>
        <v>1.2774101234126276</v>
      </c>
      <c r="P275" s="115" t="s">
        <v>489</v>
      </c>
      <c r="Q275" s="753">
        <f t="shared" ref="Q275" si="23">+G275/O275</f>
        <v>2456948393.0621672</v>
      </c>
      <c r="R275" s="754"/>
      <c r="S275" s="263" t="s">
        <v>319</v>
      </c>
      <c r="T275" s="263"/>
      <c r="U275" s="263"/>
    </row>
    <row r="276" spans="1:21" ht="15" customHeight="1" x14ac:dyDescent="0.2">
      <c r="B276" s="258" t="s">
        <v>261</v>
      </c>
      <c r="C276" s="260"/>
      <c r="D276" s="420" t="s">
        <v>1115</v>
      </c>
      <c r="E276" s="420"/>
      <c r="F276" s="79" t="s">
        <v>152</v>
      </c>
      <c r="G276" s="780">
        <v>3138530750</v>
      </c>
      <c r="H276" s="780"/>
      <c r="I276" s="781"/>
      <c r="J276" s="771" t="s">
        <v>370</v>
      </c>
      <c r="K276" s="772"/>
      <c r="L276" s="752">
        <v>43444</v>
      </c>
      <c r="M276" s="752"/>
      <c r="N276" s="120">
        <v>2456948393</v>
      </c>
      <c r="O276" s="113">
        <f>142.84/111.82</f>
        <v>1.2774101234126276</v>
      </c>
      <c r="P276" s="115" t="s">
        <v>489</v>
      </c>
      <c r="Q276" s="753">
        <f>+G276/O276</f>
        <v>2456948393.0621672</v>
      </c>
      <c r="R276" s="754"/>
      <c r="S276" s="263" t="s">
        <v>319</v>
      </c>
      <c r="T276" s="263"/>
      <c r="U276" s="263"/>
    </row>
    <row r="277" spans="1:21" ht="15" customHeight="1" x14ac:dyDescent="0.2">
      <c r="B277" s="258" t="s">
        <v>264</v>
      </c>
      <c r="C277" s="260"/>
      <c r="D277" s="420" t="s">
        <v>1115</v>
      </c>
      <c r="E277" s="420"/>
      <c r="F277" s="79" t="s">
        <v>152</v>
      </c>
      <c r="G277" s="780">
        <v>3166875084</v>
      </c>
      <c r="H277" s="780"/>
      <c r="I277" s="781"/>
      <c r="J277" s="771" t="s">
        <v>371</v>
      </c>
      <c r="K277" s="772"/>
      <c r="L277" s="752">
        <v>43507</v>
      </c>
      <c r="M277" s="752"/>
      <c r="N277" s="120">
        <v>2456948393</v>
      </c>
      <c r="O277" s="113">
        <f>100.6/78.05</f>
        <v>1.2889173606662396</v>
      </c>
      <c r="P277" s="115" t="s">
        <v>509</v>
      </c>
      <c r="Q277" s="753">
        <f>+G277/O277</f>
        <v>2457003979.1868787</v>
      </c>
      <c r="R277" s="754"/>
      <c r="S277" s="263" t="s">
        <v>319</v>
      </c>
      <c r="T277" s="263"/>
      <c r="U277" s="263"/>
    </row>
    <row r="278" spans="1:21" ht="14.25" x14ac:dyDescent="0.2">
      <c r="B278" s="258" t="s">
        <v>268</v>
      </c>
      <c r="C278" s="260"/>
      <c r="D278" s="420" t="s">
        <v>1115</v>
      </c>
      <c r="E278" s="420"/>
      <c r="F278" s="79" t="s">
        <v>152</v>
      </c>
      <c r="G278" s="780">
        <v>7000000000</v>
      </c>
      <c r="H278" s="780"/>
      <c r="I278" s="781"/>
      <c r="J278" s="771" t="s">
        <v>372</v>
      </c>
      <c r="K278" s="772"/>
      <c r="L278" s="752">
        <v>43550</v>
      </c>
      <c r="M278" s="752"/>
      <c r="N278" s="120">
        <v>2456948393</v>
      </c>
      <c r="O278" s="113">
        <f>101.18/78.05</f>
        <v>1.2963484945547727</v>
      </c>
      <c r="P278" s="115" t="s">
        <v>520</v>
      </c>
      <c r="Q278" s="753">
        <f>+G278/O278</f>
        <v>5399782565.7244511</v>
      </c>
      <c r="R278" s="754"/>
      <c r="S278" s="263" t="s">
        <v>521</v>
      </c>
      <c r="T278" s="263"/>
      <c r="U278" s="263"/>
    </row>
    <row r="279" spans="1:21" ht="15" x14ac:dyDescent="0.2">
      <c r="B279" s="258" t="s">
        <v>272</v>
      </c>
      <c r="C279" s="260"/>
      <c r="D279" s="420" t="s">
        <v>1115</v>
      </c>
      <c r="E279" s="420"/>
      <c r="F279" s="79" t="s">
        <v>152</v>
      </c>
      <c r="G279" s="755"/>
      <c r="H279" s="756"/>
      <c r="I279" s="756"/>
      <c r="J279" s="771" t="s">
        <v>373</v>
      </c>
      <c r="K279" s="772"/>
      <c r="L279" s="752"/>
      <c r="M279" s="752"/>
      <c r="N279" s="120">
        <v>2456948393</v>
      </c>
      <c r="O279" s="113">
        <f t="shared" ref="O279:O280" si="24">101.18/78.05</f>
        <v>1.2963484945547727</v>
      </c>
      <c r="P279" s="115"/>
      <c r="Q279" s="753"/>
      <c r="R279" s="754"/>
      <c r="S279" s="779" t="s">
        <v>583</v>
      </c>
      <c r="T279" s="779"/>
      <c r="U279" s="779"/>
    </row>
    <row r="280" spans="1:21" ht="15" x14ac:dyDescent="0.2">
      <c r="B280" s="258" t="s">
        <v>374</v>
      </c>
      <c r="C280" s="260"/>
      <c r="D280" s="420" t="s">
        <v>1115</v>
      </c>
      <c r="E280" s="420"/>
      <c r="F280" s="79" t="s">
        <v>152</v>
      </c>
      <c r="G280" s="755"/>
      <c r="H280" s="756"/>
      <c r="I280" s="756"/>
      <c r="J280" s="771" t="s">
        <v>375</v>
      </c>
      <c r="K280" s="772"/>
      <c r="L280" s="752"/>
      <c r="M280" s="752"/>
      <c r="N280" s="123">
        <v>1455974867</v>
      </c>
      <c r="O280" s="113">
        <f t="shared" si="24"/>
        <v>1.2963484945547727</v>
      </c>
      <c r="P280" s="115"/>
      <c r="Q280" s="753"/>
      <c r="R280" s="754"/>
      <c r="S280" s="779" t="s">
        <v>583</v>
      </c>
      <c r="T280" s="779"/>
      <c r="U280" s="779"/>
    </row>
    <row r="281" spans="1:21" ht="15" x14ac:dyDescent="0.2">
      <c r="B281" s="258" t="s">
        <v>376</v>
      </c>
      <c r="C281" s="260"/>
      <c r="D281" s="420" t="s">
        <v>1115</v>
      </c>
      <c r="E281" s="420"/>
      <c r="F281" s="79" t="s">
        <v>152</v>
      </c>
      <c r="G281" s="755">
        <v>6309098263</v>
      </c>
      <c r="H281" s="756"/>
      <c r="I281" s="756"/>
      <c r="J281" s="771" t="s">
        <v>377</v>
      </c>
      <c r="K281" s="772"/>
      <c r="L281" s="752">
        <v>43612</v>
      </c>
      <c r="M281" s="752"/>
      <c r="N281" s="123">
        <v>1455974867</v>
      </c>
      <c r="O281" s="113">
        <f>102.12/78.05</f>
        <v>1.3083920563741192</v>
      </c>
      <c r="P281" s="115" t="s">
        <v>582</v>
      </c>
      <c r="Q281" s="753">
        <f>+G281/O281</f>
        <v>4822024279.5451431</v>
      </c>
      <c r="R281" s="754"/>
      <c r="S281" s="263" t="s">
        <v>614</v>
      </c>
      <c r="T281" s="263"/>
      <c r="U281" s="263"/>
    </row>
    <row r="282" spans="1:21" ht="15" x14ac:dyDescent="0.2">
      <c r="B282" s="258" t="s">
        <v>378</v>
      </c>
      <c r="C282" s="260"/>
      <c r="D282" s="420" t="s">
        <v>1115</v>
      </c>
      <c r="E282" s="420"/>
      <c r="F282" s="79" t="s">
        <v>152</v>
      </c>
      <c r="G282" s="755"/>
      <c r="H282" s="756"/>
      <c r="I282" s="756"/>
      <c r="J282" s="771" t="s">
        <v>379</v>
      </c>
      <c r="K282" s="772"/>
      <c r="L282" s="752"/>
      <c r="M282" s="752"/>
      <c r="N282" s="123">
        <v>1455974867</v>
      </c>
      <c r="O282" s="113"/>
      <c r="P282" s="115"/>
      <c r="Q282" s="753"/>
      <c r="R282" s="754"/>
      <c r="S282" s="263" t="s">
        <v>319</v>
      </c>
      <c r="T282" s="263"/>
      <c r="U282" s="263"/>
    </row>
    <row r="283" spans="1:21" ht="15" x14ac:dyDescent="0.2">
      <c r="B283" s="258" t="s">
        <v>380</v>
      </c>
      <c r="C283" s="260"/>
      <c r="D283" s="420" t="s">
        <v>1115</v>
      </c>
      <c r="E283" s="420"/>
      <c r="F283" s="79" t="s">
        <v>152</v>
      </c>
      <c r="G283" s="755"/>
      <c r="H283" s="756"/>
      <c r="I283" s="756"/>
      <c r="J283" s="771" t="s">
        <v>381</v>
      </c>
      <c r="K283" s="772"/>
      <c r="L283" s="752"/>
      <c r="M283" s="752"/>
      <c r="N283" s="123">
        <v>1455974867</v>
      </c>
      <c r="O283" s="113"/>
      <c r="P283" s="115"/>
      <c r="Q283" s="753"/>
      <c r="R283" s="754"/>
      <c r="S283" s="263" t="s">
        <v>319</v>
      </c>
      <c r="T283" s="263"/>
      <c r="U283" s="263"/>
    </row>
    <row r="284" spans="1:21" ht="15" x14ac:dyDescent="0.25">
      <c r="B284" s="762" t="s">
        <v>382</v>
      </c>
      <c r="C284" s="762"/>
      <c r="D284" s="767" t="s">
        <v>1115</v>
      </c>
      <c r="E284" s="767"/>
      <c r="F284" s="91" t="s">
        <v>152</v>
      </c>
      <c r="G284" s="768">
        <v>2643821720</v>
      </c>
      <c r="H284" s="768"/>
      <c r="I284" s="768"/>
      <c r="J284" s="769" t="s">
        <v>383</v>
      </c>
      <c r="K284" s="769"/>
      <c r="L284" s="770">
        <v>43650</v>
      </c>
      <c r="M284" s="770"/>
      <c r="N284" s="124">
        <v>1455974867</v>
      </c>
      <c r="O284" s="113">
        <f>102.44/78.05</f>
        <v>1.3124919923126201</v>
      </c>
      <c r="P284" s="118" t="s">
        <v>615</v>
      </c>
      <c r="Q284" s="753">
        <f>+G284/O284</f>
        <v>2014352647.8524013</v>
      </c>
      <c r="R284" s="754"/>
      <c r="S284" s="762" t="s">
        <v>616</v>
      </c>
      <c r="T284" s="762"/>
      <c r="U284" s="762"/>
    </row>
    <row r="285" spans="1:21" ht="15" x14ac:dyDescent="0.25">
      <c r="B285" s="762" t="s">
        <v>584</v>
      </c>
      <c r="C285" s="762"/>
      <c r="D285" s="767" t="s">
        <v>1115</v>
      </c>
      <c r="E285" s="767"/>
      <c r="F285" s="91" t="s">
        <v>152</v>
      </c>
      <c r="G285" s="768">
        <v>9754517</v>
      </c>
      <c r="H285" s="768"/>
      <c r="I285" s="768"/>
      <c r="J285" s="769" t="s">
        <v>383</v>
      </c>
      <c r="K285" s="769"/>
      <c r="L285" s="770">
        <v>43658</v>
      </c>
      <c r="M285" s="770"/>
      <c r="N285" s="124"/>
      <c r="O285" s="113">
        <f>102.71/78.05</f>
        <v>1.3159513132607303</v>
      </c>
      <c r="P285" s="118" t="s">
        <v>617</v>
      </c>
      <c r="Q285" s="753">
        <f>+G285/O285</f>
        <v>7412521.194138837</v>
      </c>
      <c r="R285" s="754"/>
      <c r="S285" s="762" t="s">
        <v>618</v>
      </c>
      <c r="T285" s="762"/>
      <c r="U285" s="762"/>
    </row>
    <row r="286" spans="1:21" ht="15" x14ac:dyDescent="0.25">
      <c r="B286" s="762" t="s">
        <v>584</v>
      </c>
      <c r="C286" s="762"/>
      <c r="D286" s="767" t="s">
        <v>1115</v>
      </c>
      <c r="E286" s="767"/>
      <c r="F286" s="91" t="s">
        <v>152</v>
      </c>
      <c r="G286" s="768">
        <v>3518806545</v>
      </c>
      <c r="H286" s="768"/>
      <c r="I286" s="768"/>
      <c r="J286" s="769"/>
      <c r="K286" s="769"/>
      <c r="L286" s="770">
        <v>43916</v>
      </c>
      <c r="M286" s="770"/>
      <c r="N286" s="124"/>
      <c r="O286" s="113">
        <f>104.94/78.05</f>
        <v>1.3445227418321588</v>
      </c>
      <c r="P286" s="118" t="s">
        <v>1116</v>
      </c>
      <c r="Q286" s="753">
        <f>+G286/O286</f>
        <v>2617141707.9974275</v>
      </c>
      <c r="R286" s="754"/>
      <c r="S286" s="762"/>
      <c r="T286" s="762"/>
      <c r="U286" s="762"/>
    </row>
    <row r="287" spans="1:21" x14ac:dyDescent="0.2">
      <c r="A287" s="1039"/>
      <c r="B287" s="1052" t="s">
        <v>619</v>
      </c>
      <c r="C287" s="1052"/>
      <c r="D287" s="1053"/>
      <c r="E287" s="1053"/>
      <c r="F287" s="1054"/>
      <c r="G287" s="1055">
        <f>SUM(G261:H285)</f>
        <v>65730763874</v>
      </c>
      <c r="H287" s="1055"/>
      <c r="I287" s="1055"/>
      <c r="J287" s="1056"/>
      <c r="K287" s="1056"/>
      <c r="L287" s="1057"/>
      <c r="M287" s="1057"/>
      <c r="N287" s="1058">
        <f>SUM(N261:N285)</f>
        <v>51504945409</v>
      </c>
      <c r="O287" s="1059"/>
      <c r="P287" s="1060"/>
      <c r="Q287" s="1061">
        <f>SUM(Q261:R286)</f>
        <v>54171980229.711578</v>
      </c>
      <c r="R287" s="1062"/>
      <c r="S287" s="1052">
        <f>+Q287-N287</f>
        <v>2667034820.7115784</v>
      </c>
      <c r="T287" s="1052"/>
      <c r="U287" s="1052"/>
    </row>
    <row r="289" spans="1:21" ht="15" x14ac:dyDescent="0.2">
      <c r="A289" s="1" t="s">
        <v>720</v>
      </c>
      <c r="B289" s="332" t="s">
        <v>499</v>
      </c>
      <c r="C289" s="332"/>
      <c r="D289" s="332"/>
      <c r="E289" s="332"/>
      <c r="F289" s="332"/>
      <c r="G289" s="332"/>
      <c r="H289" s="332"/>
      <c r="I289" s="332"/>
      <c r="J289" s="332"/>
      <c r="K289" s="332"/>
      <c r="L289" s="332"/>
      <c r="M289" s="332"/>
      <c r="N289" s="332"/>
      <c r="O289" s="332"/>
      <c r="P289" s="332"/>
      <c r="Q289" s="332"/>
      <c r="R289" s="332"/>
      <c r="S289" s="332"/>
      <c r="T289" s="332"/>
      <c r="U289" s="332"/>
    </row>
    <row r="290" spans="1:21" ht="15" x14ac:dyDescent="0.2">
      <c r="B290" s="759" t="s">
        <v>138</v>
      </c>
      <c r="C290" s="759"/>
      <c r="D290" s="760" t="s">
        <v>139</v>
      </c>
      <c r="E290" s="760"/>
      <c r="F290" s="760" t="s">
        <v>140</v>
      </c>
      <c r="G290" s="761" t="s">
        <v>141</v>
      </c>
      <c r="H290" s="761"/>
      <c r="I290" s="761"/>
      <c r="J290" s="761"/>
      <c r="K290" s="761"/>
      <c r="L290" s="761"/>
      <c r="M290" s="761"/>
      <c r="N290" s="761" t="s">
        <v>142</v>
      </c>
      <c r="O290" s="761"/>
      <c r="P290" s="761"/>
      <c r="Q290" s="761"/>
      <c r="R290" s="761"/>
      <c r="S290" s="761" t="s">
        <v>99</v>
      </c>
      <c r="T290" s="761"/>
      <c r="U290" s="761"/>
    </row>
    <row r="291" spans="1:21" ht="30" x14ac:dyDescent="0.2">
      <c r="B291" s="759"/>
      <c r="C291" s="759"/>
      <c r="D291" s="760"/>
      <c r="E291" s="760"/>
      <c r="F291" s="760"/>
      <c r="G291" s="741" t="s">
        <v>143</v>
      </c>
      <c r="H291" s="760"/>
      <c r="I291" s="760"/>
      <c r="J291" s="741" t="s">
        <v>144</v>
      </c>
      <c r="K291" s="741"/>
      <c r="L291" s="741" t="s">
        <v>145</v>
      </c>
      <c r="M291" s="741"/>
      <c r="N291" s="203" t="s">
        <v>146</v>
      </c>
      <c r="O291" s="203" t="s">
        <v>147</v>
      </c>
      <c r="P291" s="203" t="s">
        <v>148</v>
      </c>
      <c r="Q291" s="741" t="s">
        <v>149</v>
      </c>
      <c r="R291" s="741"/>
      <c r="S291" s="761"/>
      <c r="T291" s="761"/>
      <c r="U291" s="761"/>
    </row>
    <row r="292" spans="1:21" ht="15" x14ac:dyDescent="0.2">
      <c r="B292" s="775" t="s">
        <v>500</v>
      </c>
      <c r="C292" s="776"/>
      <c r="D292" s="556" t="s">
        <v>1117</v>
      </c>
      <c r="E292" s="558"/>
      <c r="F292" s="79" t="s">
        <v>152</v>
      </c>
      <c r="G292" s="735">
        <v>13016958191</v>
      </c>
      <c r="H292" s="735"/>
      <c r="I292" s="735"/>
      <c r="J292" s="736">
        <v>43465</v>
      </c>
      <c r="K292" s="737"/>
      <c r="L292" s="738">
        <v>43462</v>
      </c>
      <c r="M292" s="739"/>
      <c r="N292" s="750">
        <v>10214287467</v>
      </c>
      <c r="O292" s="125">
        <f>142.84/111.82</f>
        <v>1.2774101234126276</v>
      </c>
      <c r="P292" s="126" t="s">
        <v>501</v>
      </c>
      <c r="Q292" s="740">
        <f>+G292/O292</f>
        <v>10190116668.42355</v>
      </c>
      <c r="R292" s="740"/>
      <c r="S292" s="263" t="s">
        <v>505</v>
      </c>
      <c r="T292" s="263"/>
      <c r="U292" s="263"/>
    </row>
    <row r="293" spans="1:21" ht="15" x14ac:dyDescent="0.2">
      <c r="B293" s="777"/>
      <c r="C293" s="778"/>
      <c r="D293" s="791" t="s">
        <v>1117</v>
      </c>
      <c r="E293" s="792"/>
      <c r="F293" s="79" t="s">
        <v>152</v>
      </c>
      <c r="G293" s="735">
        <v>30876023</v>
      </c>
      <c r="H293" s="735"/>
      <c r="I293" s="735"/>
      <c r="J293" s="736">
        <v>43465</v>
      </c>
      <c r="K293" s="737"/>
      <c r="L293" s="738">
        <v>43469</v>
      </c>
      <c r="M293" s="739"/>
      <c r="N293" s="751"/>
      <c r="O293" s="125">
        <f>142.84/111.82</f>
        <v>1.2774101234126276</v>
      </c>
      <c r="P293" s="126" t="s">
        <v>501</v>
      </c>
      <c r="Q293" s="740">
        <f>+G293/O293</f>
        <v>24170798.738868661</v>
      </c>
      <c r="R293" s="740"/>
      <c r="S293" s="263" t="s">
        <v>353</v>
      </c>
      <c r="T293" s="263"/>
      <c r="U293" s="263"/>
    </row>
    <row r="294" spans="1:21" ht="15" x14ac:dyDescent="0.2">
      <c r="B294" s="263" t="s">
        <v>721</v>
      </c>
      <c r="C294" s="263"/>
      <c r="D294" s="791" t="s">
        <v>1117</v>
      </c>
      <c r="E294" s="792"/>
      <c r="F294" s="79" t="s">
        <v>152</v>
      </c>
      <c r="G294" s="757">
        <v>55856315730</v>
      </c>
      <c r="H294" s="757"/>
      <c r="I294" s="757"/>
      <c r="J294" s="736">
        <v>43830</v>
      </c>
      <c r="K294" s="737"/>
      <c r="L294" s="736">
        <v>43829</v>
      </c>
      <c r="M294" s="737"/>
      <c r="N294" s="211">
        <v>42105325891</v>
      </c>
      <c r="O294" s="148">
        <f>103.54/78.05</f>
        <v>1.3265855221012173</v>
      </c>
      <c r="P294" s="149" t="s">
        <v>722</v>
      </c>
      <c r="Q294" s="758">
        <f>+G294/O294</f>
        <v>42105325890.733047</v>
      </c>
      <c r="R294" s="758"/>
      <c r="S294" s="263" t="s">
        <v>723</v>
      </c>
      <c r="T294" s="263"/>
      <c r="U294" s="263"/>
    </row>
  </sheetData>
  <mergeCells count="1752">
    <mergeCell ref="B294:C294"/>
    <mergeCell ref="D294:E294"/>
    <mergeCell ref="G294:I294"/>
    <mergeCell ref="J294:K294"/>
    <mergeCell ref="L294:M294"/>
    <mergeCell ref="Q294:R294"/>
    <mergeCell ref="S294:U294"/>
    <mergeCell ref="B289:U289"/>
    <mergeCell ref="B290:C291"/>
    <mergeCell ref="D290:E291"/>
    <mergeCell ref="F290:F291"/>
    <mergeCell ref="G290:K290"/>
    <mergeCell ref="L290:M290"/>
    <mergeCell ref="N290:R290"/>
    <mergeCell ref="S290:U291"/>
    <mergeCell ref="G291:I291"/>
    <mergeCell ref="J291:K291"/>
    <mergeCell ref="L291:M291"/>
    <mergeCell ref="Q291:R291"/>
    <mergeCell ref="B292:C293"/>
    <mergeCell ref="D292:E292"/>
    <mergeCell ref="G292:I292"/>
    <mergeCell ref="J292:K292"/>
    <mergeCell ref="L292:M292"/>
    <mergeCell ref="N292:N293"/>
    <mergeCell ref="Q292:R292"/>
    <mergeCell ref="S292:U292"/>
    <mergeCell ref="D293:E293"/>
    <mergeCell ref="G293:I293"/>
    <mergeCell ref="J293:K293"/>
    <mergeCell ref="L293:M293"/>
    <mergeCell ref="Q293:R293"/>
    <mergeCell ref="S293:U293"/>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N259:R259"/>
    <mergeCell ref="S259:U260"/>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2:E242"/>
    <mergeCell ref="G242:I242"/>
    <mergeCell ref="J242:K242"/>
    <mergeCell ref="L242:M242"/>
    <mergeCell ref="Q242:R242"/>
    <mergeCell ref="S242:U242"/>
    <mergeCell ref="B243:E243"/>
    <mergeCell ref="G243:I243"/>
    <mergeCell ref="J243:K243"/>
    <mergeCell ref="Q243:R243"/>
    <mergeCell ref="S243:U243"/>
    <mergeCell ref="B247:U247"/>
    <mergeCell ref="B248:C249"/>
    <mergeCell ref="D248:E249"/>
    <mergeCell ref="F248:F249"/>
    <mergeCell ref="G248:K248"/>
    <mergeCell ref="N248:R248"/>
    <mergeCell ref="S248:U249"/>
    <mergeCell ref="J239:K239"/>
    <mergeCell ref="L239:M239"/>
    <mergeCell ref="Q239:R239"/>
    <mergeCell ref="S239:U239"/>
    <mergeCell ref="B240:C240"/>
    <mergeCell ref="D240:E240"/>
    <mergeCell ref="G240:I240"/>
    <mergeCell ref="J240:K240"/>
    <mergeCell ref="L240:M240"/>
    <mergeCell ref="Q240:R240"/>
    <mergeCell ref="S240:U240"/>
    <mergeCell ref="B241:C241"/>
    <mergeCell ref="D241:E241"/>
    <mergeCell ref="G241:I241"/>
    <mergeCell ref="J241:K241"/>
    <mergeCell ref="L241:M241"/>
    <mergeCell ref="Q241:R241"/>
    <mergeCell ref="S241:U241"/>
    <mergeCell ref="B230:C230"/>
    <mergeCell ref="D230:E230"/>
    <mergeCell ref="G230:I230"/>
    <mergeCell ref="J230:K230"/>
    <mergeCell ref="L230:M230"/>
    <mergeCell ref="Q230:R230"/>
    <mergeCell ref="S230:U230"/>
    <mergeCell ref="B231:C231"/>
    <mergeCell ref="D231:E231"/>
    <mergeCell ref="G231:I231"/>
    <mergeCell ref="J231:K231"/>
    <mergeCell ref="L231:M231"/>
    <mergeCell ref="Q231:R231"/>
    <mergeCell ref="S231:U231"/>
    <mergeCell ref="B232:C232"/>
    <mergeCell ref="D232:E232"/>
    <mergeCell ref="G232:I232"/>
    <mergeCell ref="J232:K232"/>
    <mergeCell ref="Q232:R232"/>
    <mergeCell ref="S232:U232"/>
    <mergeCell ref="B195:U195"/>
    <mergeCell ref="B196:C197"/>
    <mergeCell ref="D196:E197"/>
    <mergeCell ref="F196:F197"/>
    <mergeCell ref="G196:K196"/>
    <mergeCell ref="N196:R196"/>
    <mergeCell ref="S196:U19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73:C173"/>
    <mergeCell ref="D173:E173"/>
    <mergeCell ref="G173:I173"/>
    <mergeCell ref="J173:K173"/>
    <mergeCell ref="L173:M173"/>
    <mergeCell ref="Q173:R173"/>
    <mergeCell ref="S173:U173"/>
    <mergeCell ref="B175:U175"/>
    <mergeCell ref="B176:C177"/>
    <mergeCell ref="D176:E177"/>
    <mergeCell ref="F176:F177"/>
    <mergeCell ref="G176:K176"/>
    <mergeCell ref="N176:R176"/>
    <mergeCell ref="S176:U177"/>
    <mergeCell ref="G189:I189"/>
    <mergeCell ref="B190:C190"/>
    <mergeCell ref="D190:E190"/>
    <mergeCell ref="G190:I190"/>
    <mergeCell ref="J190:K190"/>
    <mergeCell ref="L190:M190"/>
    <mergeCell ref="Q190:R190"/>
    <mergeCell ref="S190:U19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U162"/>
    <mergeCell ref="B163:C164"/>
    <mergeCell ref="D163:E164"/>
    <mergeCell ref="F163:F164"/>
    <mergeCell ref="G163:K163"/>
    <mergeCell ref="N163:R163"/>
    <mergeCell ref="S163:U164"/>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L145:M145"/>
    <mergeCell ref="L143:M143"/>
    <mergeCell ref="B143:C143"/>
    <mergeCell ref="D143:E143"/>
    <mergeCell ref="G143:I143"/>
    <mergeCell ref="J143:K143"/>
    <mergeCell ref="Q143:R143"/>
    <mergeCell ref="S143:U143"/>
    <mergeCell ref="B144:U144"/>
    <mergeCell ref="B145:C146"/>
    <mergeCell ref="D145:E146"/>
    <mergeCell ref="F145:F146"/>
    <mergeCell ref="G145:K145"/>
    <mergeCell ref="N145:R145"/>
    <mergeCell ref="S145:U146"/>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B147:C147"/>
    <mergeCell ref="D147:E147"/>
    <mergeCell ref="G147:I147"/>
    <mergeCell ref="J147:K147"/>
    <mergeCell ref="L147:M147"/>
    <mergeCell ref="Q147:R147"/>
    <mergeCell ref="S147:U147"/>
    <mergeCell ref="G146:I146"/>
    <mergeCell ref="J146:K146"/>
    <mergeCell ref="L146:M146"/>
    <mergeCell ref="Q146:R146"/>
    <mergeCell ref="B150:C150"/>
    <mergeCell ref="G150:I150"/>
    <mergeCell ref="S152:U152"/>
    <mergeCell ref="B153:C153"/>
    <mergeCell ref="D153:E153"/>
    <mergeCell ref="G153:I153"/>
    <mergeCell ref="J153:K153"/>
    <mergeCell ref="L153:M153"/>
    <mergeCell ref="Q153:R153"/>
    <mergeCell ref="S153:U153"/>
    <mergeCell ref="B152:C152"/>
    <mergeCell ref="D152:E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G152:H15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L163:M163"/>
    <mergeCell ref="L161:M161"/>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B165:C165"/>
    <mergeCell ref="D165:E165"/>
    <mergeCell ref="G165:I165"/>
    <mergeCell ref="J165:K165"/>
    <mergeCell ref="L165:M165"/>
    <mergeCell ref="Q165:R165"/>
    <mergeCell ref="S165:U165"/>
    <mergeCell ref="G164:I164"/>
    <mergeCell ref="J164:K164"/>
    <mergeCell ref="L164:M164"/>
    <mergeCell ref="Q164:R164"/>
    <mergeCell ref="S168:U168"/>
    <mergeCell ref="B169:C169"/>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8:C178"/>
    <mergeCell ref="D178:E178"/>
    <mergeCell ref="G178:I178"/>
    <mergeCell ref="J178:K178"/>
    <mergeCell ref="L178:M178"/>
    <mergeCell ref="Q178:R178"/>
    <mergeCell ref="S178:U178"/>
    <mergeCell ref="G177:I177"/>
    <mergeCell ref="J177:K177"/>
    <mergeCell ref="L177:M177"/>
    <mergeCell ref="Q177:R177"/>
    <mergeCell ref="L176:M176"/>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H191"/>
    <mergeCell ref="J191:K191"/>
    <mergeCell ref="L191:M191"/>
    <mergeCell ref="Q191:R191"/>
    <mergeCell ref="S191:U191"/>
    <mergeCell ref="B198:C198"/>
    <mergeCell ref="D198:E198"/>
    <mergeCell ref="G198:I198"/>
    <mergeCell ref="J198:K198"/>
    <mergeCell ref="L198:M198"/>
    <mergeCell ref="Q198:R198"/>
    <mergeCell ref="S198:U198"/>
    <mergeCell ref="G197:I197"/>
    <mergeCell ref="J197:K197"/>
    <mergeCell ref="L197:M197"/>
    <mergeCell ref="Q197:R197"/>
    <mergeCell ref="L196:M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L243:M243"/>
    <mergeCell ref="L232:M232"/>
    <mergeCell ref="B236:E236"/>
    <mergeCell ref="G236:I236"/>
    <mergeCell ref="J236:K236"/>
    <mergeCell ref="L236:M236"/>
    <mergeCell ref="Q236:R236"/>
    <mergeCell ref="S236:U236"/>
    <mergeCell ref="B239:C239"/>
    <mergeCell ref="D239:E239"/>
    <mergeCell ref="G239:I239"/>
    <mergeCell ref="S250:U250"/>
    <mergeCell ref="B250:C250"/>
    <mergeCell ref="D250:E250"/>
    <mergeCell ref="G250:I250"/>
    <mergeCell ref="J250:K250"/>
    <mergeCell ref="L250:M250"/>
    <mergeCell ref="Q250:R250"/>
    <mergeCell ref="G249:I249"/>
    <mergeCell ref="J249:K249"/>
    <mergeCell ref="L249:M249"/>
    <mergeCell ref="Q249:R249"/>
    <mergeCell ref="L248:M248"/>
    <mergeCell ref="B258:U258"/>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G260:I260"/>
    <mergeCell ref="J260:K260"/>
    <mergeCell ref="L260:M260"/>
    <mergeCell ref="Q260:R260"/>
    <mergeCell ref="L259:M259"/>
    <mergeCell ref="B259:C260"/>
    <mergeCell ref="D259:E260"/>
    <mergeCell ref="F259:F260"/>
    <mergeCell ref="G259:K259"/>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L267:M267"/>
    <mergeCell ref="Q267:R267"/>
    <mergeCell ref="S265:U265"/>
    <mergeCell ref="B266:C266"/>
    <mergeCell ref="D266:E266"/>
    <mergeCell ref="G266:I266"/>
  </mergeCells>
  <hyperlinks>
    <hyperlink ref="Q240:R240" r:id="rId1" display="..\..\Varios\2019-10-07 Cálculos incumplimiento fondeo Ambiental.xlsx" xr:uid="{F778235A-7E9C-4E29-8682-24ADBAEA00A7}"/>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7"/>
  <sheetViews>
    <sheetView topLeftCell="A67" workbookViewId="0">
      <selection activeCell="M63" sqref="M63"/>
    </sheetView>
  </sheetViews>
  <sheetFormatPr baseColWidth="10" defaultColWidth="11.5703125" defaultRowHeight="15" x14ac:dyDescent="0.25"/>
  <cols>
    <col min="1" max="7" width="11.5703125" style="131"/>
    <col min="8" max="8" width="5.5703125" style="131" customWidth="1"/>
    <col min="9" max="9" width="19.7109375" style="131" customWidth="1"/>
    <col min="10" max="16384" width="11.5703125" style="131"/>
  </cols>
  <sheetData>
    <row r="1" spans="2:12" ht="15" customHeight="1" x14ac:dyDescent="0.25">
      <c r="B1" s="907" t="s">
        <v>386</v>
      </c>
      <c r="C1" s="908"/>
      <c r="D1" s="908"/>
      <c r="E1" s="908"/>
      <c r="F1" s="908"/>
      <c r="G1" s="908"/>
      <c r="H1" s="908"/>
      <c r="I1" s="908"/>
      <c r="J1" s="908"/>
      <c r="K1" s="908"/>
      <c r="L1" s="909"/>
    </row>
    <row r="2" spans="2:12" ht="15" customHeight="1" x14ac:dyDescent="0.25">
      <c r="B2" s="910"/>
      <c r="C2" s="911"/>
      <c r="D2" s="911"/>
      <c r="E2" s="911"/>
      <c r="F2" s="911"/>
      <c r="G2" s="911"/>
      <c r="H2" s="911"/>
      <c r="I2" s="911"/>
      <c r="J2" s="911"/>
      <c r="K2" s="911"/>
      <c r="L2" s="912"/>
    </row>
    <row r="3" spans="2:12" ht="33" customHeight="1" x14ac:dyDescent="0.25">
      <c r="B3" s="913" t="s">
        <v>434</v>
      </c>
      <c r="C3" s="914"/>
      <c r="D3" s="914"/>
      <c r="E3" s="915"/>
      <c r="F3" s="159">
        <v>43943</v>
      </c>
      <c r="G3" s="913" t="s">
        <v>435</v>
      </c>
      <c r="H3" s="914"/>
      <c r="I3" s="915"/>
      <c r="J3" s="916">
        <v>43950</v>
      </c>
      <c r="K3" s="917"/>
      <c r="L3" s="918"/>
    </row>
    <row r="4" spans="2:12" ht="15" customHeight="1" x14ac:dyDescent="0.25">
      <c r="B4" s="919" t="s">
        <v>384</v>
      </c>
      <c r="C4" s="920"/>
      <c r="D4" s="920"/>
      <c r="E4" s="920"/>
      <c r="F4" s="920"/>
      <c r="G4" s="920"/>
      <c r="H4" s="921"/>
      <c r="I4" s="167" t="s">
        <v>761</v>
      </c>
      <c r="J4" s="167" t="s">
        <v>2</v>
      </c>
      <c r="K4" s="925" t="s">
        <v>0</v>
      </c>
      <c r="L4" s="926"/>
    </row>
    <row r="5" spans="2:12" ht="18.75" customHeight="1" x14ac:dyDescent="0.25">
      <c r="B5" s="922"/>
      <c r="C5" s="923"/>
      <c r="D5" s="923"/>
      <c r="E5" s="923"/>
      <c r="F5" s="923"/>
      <c r="G5" s="923"/>
      <c r="H5" s="924"/>
      <c r="I5" s="133" t="s">
        <v>762</v>
      </c>
      <c r="J5" s="167">
        <v>2</v>
      </c>
      <c r="K5" s="925" t="s">
        <v>436</v>
      </c>
      <c r="L5" s="926"/>
    </row>
    <row r="6" spans="2:12" ht="24" customHeight="1" x14ac:dyDescent="0.25">
      <c r="B6" s="904" t="s">
        <v>658</v>
      </c>
      <c r="C6" s="905"/>
      <c r="D6" s="905"/>
      <c r="E6" s="905"/>
      <c r="F6" s="905"/>
      <c r="G6" s="906"/>
      <c r="H6" s="904" t="s">
        <v>659</v>
      </c>
      <c r="I6" s="905"/>
      <c r="J6" s="905"/>
      <c r="K6" s="905"/>
      <c r="L6" s="906"/>
    </row>
    <row r="7" spans="2:12" x14ac:dyDescent="0.25">
      <c r="B7" s="904"/>
      <c r="C7" s="905"/>
      <c r="D7" s="905"/>
      <c r="E7" s="905"/>
      <c r="F7" s="905"/>
      <c r="G7" s="906"/>
      <c r="H7" s="904"/>
      <c r="I7" s="905"/>
      <c r="J7" s="905"/>
      <c r="K7" s="905"/>
      <c r="L7" s="906"/>
    </row>
    <row r="8" spans="2:12" x14ac:dyDescent="0.25">
      <c r="B8" s="904"/>
      <c r="C8" s="905"/>
      <c r="D8" s="905"/>
      <c r="E8" s="905"/>
      <c r="F8" s="905"/>
      <c r="G8" s="906"/>
      <c r="H8" s="904"/>
      <c r="I8" s="905"/>
      <c r="J8" s="905"/>
      <c r="K8" s="905"/>
      <c r="L8" s="906"/>
    </row>
    <row r="9" spans="2:12" ht="15" customHeight="1" x14ac:dyDescent="0.25">
      <c r="B9" s="904"/>
      <c r="C9" s="905"/>
      <c r="D9" s="905"/>
      <c r="E9" s="905"/>
      <c r="F9" s="905"/>
      <c r="G9" s="906"/>
      <c r="H9" s="904"/>
      <c r="I9" s="905"/>
      <c r="J9" s="905"/>
      <c r="K9" s="905"/>
      <c r="L9" s="906"/>
    </row>
    <row r="10" spans="2:12" ht="15" customHeight="1" x14ac:dyDescent="0.25">
      <c r="B10" s="904"/>
      <c r="C10" s="905"/>
      <c r="D10" s="905"/>
      <c r="E10" s="905"/>
      <c r="F10" s="905"/>
      <c r="G10" s="906"/>
      <c r="H10" s="904"/>
      <c r="I10" s="905"/>
      <c r="J10" s="905"/>
      <c r="K10" s="905"/>
      <c r="L10" s="906"/>
    </row>
    <row r="11" spans="2:12" ht="15" customHeight="1" x14ac:dyDescent="0.25">
      <c r="B11" s="904"/>
      <c r="C11" s="905"/>
      <c r="D11" s="905"/>
      <c r="E11" s="905"/>
      <c r="F11" s="905"/>
      <c r="G11" s="906"/>
      <c r="H11" s="904"/>
      <c r="I11" s="905"/>
      <c r="J11" s="905"/>
      <c r="K11" s="905"/>
      <c r="L11" s="906"/>
    </row>
    <row r="12" spans="2:12" ht="15" customHeight="1" x14ac:dyDescent="0.25">
      <c r="B12" s="904"/>
      <c r="C12" s="905"/>
      <c r="D12" s="905"/>
      <c r="E12" s="905"/>
      <c r="F12" s="905"/>
      <c r="G12" s="906"/>
      <c r="H12" s="904"/>
      <c r="I12" s="905"/>
      <c r="J12" s="905"/>
      <c r="K12" s="905"/>
      <c r="L12" s="906"/>
    </row>
    <row r="13" spans="2:12" ht="15" customHeight="1" x14ac:dyDescent="0.25">
      <c r="B13" s="904"/>
      <c r="C13" s="905"/>
      <c r="D13" s="905"/>
      <c r="E13" s="905"/>
      <c r="F13" s="905"/>
      <c r="G13" s="906"/>
      <c r="H13" s="904"/>
      <c r="I13" s="905"/>
      <c r="J13" s="905"/>
      <c r="K13" s="905"/>
      <c r="L13" s="906"/>
    </row>
    <row r="14" spans="2:12" ht="15" customHeight="1" x14ac:dyDescent="0.25">
      <c r="B14" s="904"/>
      <c r="C14" s="905"/>
      <c r="D14" s="905"/>
      <c r="E14" s="905"/>
      <c r="F14" s="905"/>
      <c r="G14" s="906"/>
      <c r="H14" s="904"/>
      <c r="I14" s="905"/>
      <c r="J14" s="905"/>
      <c r="K14" s="905"/>
      <c r="L14" s="906"/>
    </row>
    <row r="15" spans="2:12" ht="15" customHeight="1" x14ac:dyDescent="0.25">
      <c r="B15" s="904"/>
      <c r="C15" s="905"/>
      <c r="D15" s="905"/>
      <c r="E15" s="905"/>
      <c r="F15" s="905"/>
      <c r="G15" s="906"/>
      <c r="H15" s="904"/>
      <c r="I15" s="905"/>
      <c r="J15" s="905"/>
      <c r="K15" s="905"/>
      <c r="L15" s="906"/>
    </row>
    <row r="16" spans="2:12" ht="15" customHeight="1" x14ac:dyDescent="0.25">
      <c r="B16" s="904"/>
      <c r="C16" s="905"/>
      <c r="D16" s="905"/>
      <c r="E16" s="905"/>
      <c r="F16" s="905"/>
      <c r="G16" s="906"/>
      <c r="H16" s="904"/>
      <c r="I16" s="905"/>
      <c r="J16" s="905"/>
      <c r="K16" s="905"/>
      <c r="L16" s="906"/>
    </row>
    <row r="17" spans="2:12" ht="15" customHeight="1" x14ac:dyDescent="0.25">
      <c r="B17" s="904"/>
      <c r="C17" s="905"/>
      <c r="D17" s="905"/>
      <c r="E17" s="905"/>
      <c r="F17" s="905"/>
      <c r="G17" s="906"/>
      <c r="H17" s="904"/>
      <c r="I17" s="905"/>
      <c r="J17" s="905"/>
      <c r="K17" s="905"/>
      <c r="L17" s="906"/>
    </row>
    <row r="18" spans="2:12" ht="15" customHeight="1" x14ac:dyDescent="0.25">
      <c r="B18" s="904"/>
      <c r="C18" s="905"/>
      <c r="D18" s="905"/>
      <c r="E18" s="905"/>
      <c r="F18" s="905"/>
      <c r="G18" s="906"/>
      <c r="H18" s="904"/>
      <c r="I18" s="905"/>
      <c r="J18" s="905"/>
      <c r="K18" s="905"/>
      <c r="L18" s="906"/>
    </row>
    <row r="19" spans="2:12" ht="15" customHeight="1" thickBot="1" x14ac:dyDescent="0.3">
      <c r="B19" s="904"/>
      <c r="C19" s="905"/>
      <c r="D19" s="905"/>
      <c r="E19" s="905"/>
      <c r="F19" s="905"/>
      <c r="G19" s="906"/>
      <c r="H19" s="904"/>
      <c r="I19" s="905"/>
      <c r="J19" s="905"/>
      <c r="K19" s="905"/>
      <c r="L19" s="906"/>
    </row>
    <row r="20" spans="2:12" ht="15" customHeight="1" x14ac:dyDescent="0.25">
      <c r="B20" s="889" t="s">
        <v>1004</v>
      </c>
      <c r="C20" s="890"/>
      <c r="D20" s="890"/>
      <c r="E20" s="890"/>
      <c r="F20" s="890"/>
      <c r="G20" s="891"/>
      <c r="H20" s="895" t="s">
        <v>1005</v>
      </c>
      <c r="I20" s="896"/>
      <c r="J20" s="896"/>
      <c r="K20" s="896"/>
      <c r="L20" s="897"/>
    </row>
    <row r="21" spans="2:12" ht="15" customHeight="1" thickBot="1" x14ac:dyDescent="0.3">
      <c r="B21" s="892"/>
      <c r="C21" s="893"/>
      <c r="D21" s="893"/>
      <c r="E21" s="893"/>
      <c r="F21" s="893"/>
      <c r="G21" s="894"/>
      <c r="H21" s="898"/>
      <c r="I21" s="899"/>
      <c r="J21" s="899"/>
      <c r="K21" s="899"/>
      <c r="L21" s="900"/>
    </row>
    <row r="22" spans="2:12" ht="15" customHeight="1" x14ac:dyDescent="0.25">
      <c r="B22" s="901" t="s">
        <v>821</v>
      </c>
      <c r="C22" s="902"/>
      <c r="D22" s="902"/>
      <c r="E22" s="902"/>
      <c r="F22" s="902"/>
      <c r="G22" s="903"/>
      <c r="H22" s="901" t="s">
        <v>822</v>
      </c>
      <c r="I22" s="902"/>
      <c r="J22" s="902"/>
      <c r="K22" s="902"/>
      <c r="L22" s="903"/>
    </row>
    <row r="23" spans="2:12" ht="15" customHeight="1" x14ac:dyDescent="0.25">
      <c r="B23" s="904"/>
      <c r="C23" s="905"/>
      <c r="D23" s="905"/>
      <c r="E23" s="905"/>
      <c r="F23" s="905"/>
      <c r="G23" s="906"/>
      <c r="H23" s="904"/>
      <c r="I23" s="905"/>
      <c r="J23" s="905"/>
      <c r="K23" s="905"/>
      <c r="L23" s="906"/>
    </row>
    <row r="24" spans="2:12" x14ac:dyDescent="0.25">
      <c r="B24" s="904"/>
      <c r="C24" s="905"/>
      <c r="D24" s="905"/>
      <c r="E24" s="905"/>
      <c r="F24" s="905"/>
      <c r="G24" s="906"/>
      <c r="H24" s="904"/>
      <c r="I24" s="905"/>
      <c r="J24" s="905"/>
      <c r="K24" s="905"/>
      <c r="L24" s="906"/>
    </row>
    <row r="25" spans="2:12" ht="15" customHeight="1" x14ac:dyDescent="0.25">
      <c r="B25" s="904"/>
      <c r="C25" s="905"/>
      <c r="D25" s="905"/>
      <c r="E25" s="905"/>
      <c r="F25" s="905"/>
      <c r="G25" s="906"/>
      <c r="H25" s="904"/>
      <c r="I25" s="905"/>
      <c r="J25" s="905"/>
      <c r="K25" s="905"/>
      <c r="L25" s="906"/>
    </row>
    <row r="26" spans="2:12" ht="15" customHeight="1" x14ac:dyDescent="0.25">
      <c r="B26" s="904"/>
      <c r="C26" s="905"/>
      <c r="D26" s="905"/>
      <c r="E26" s="905"/>
      <c r="F26" s="905"/>
      <c r="G26" s="906"/>
      <c r="H26" s="904"/>
      <c r="I26" s="905"/>
      <c r="J26" s="905"/>
      <c r="K26" s="905"/>
      <c r="L26" s="906"/>
    </row>
    <row r="27" spans="2:12" ht="15" customHeight="1" x14ac:dyDescent="0.25">
      <c r="B27" s="904"/>
      <c r="C27" s="905"/>
      <c r="D27" s="905"/>
      <c r="E27" s="905"/>
      <c r="F27" s="905"/>
      <c r="G27" s="906"/>
      <c r="H27" s="904"/>
      <c r="I27" s="905"/>
      <c r="J27" s="905"/>
      <c r="K27" s="905"/>
      <c r="L27" s="906"/>
    </row>
    <row r="28" spans="2:12" ht="15" customHeight="1" x14ac:dyDescent="0.25">
      <c r="B28" s="904"/>
      <c r="C28" s="905"/>
      <c r="D28" s="905"/>
      <c r="E28" s="905"/>
      <c r="F28" s="905"/>
      <c r="G28" s="906"/>
      <c r="H28" s="904"/>
      <c r="I28" s="905"/>
      <c r="J28" s="905"/>
      <c r="K28" s="905"/>
      <c r="L28" s="906"/>
    </row>
    <row r="29" spans="2:12" ht="15" customHeight="1" x14ac:dyDescent="0.25">
      <c r="B29" s="904"/>
      <c r="C29" s="905"/>
      <c r="D29" s="905"/>
      <c r="E29" s="905"/>
      <c r="F29" s="905"/>
      <c r="G29" s="906"/>
      <c r="H29" s="904"/>
      <c r="I29" s="905"/>
      <c r="J29" s="905"/>
      <c r="K29" s="905"/>
      <c r="L29" s="906"/>
    </row>
    <row r="30" spans="2:12" ht="15" customHeight="1" x14ac:dyDescent="0.25">
      <c r="B30" s="904"/>
      <c r="C30" s="905"/>
      <c r="D30" s="905"/>
      <c r="E30" s="905"/>
      <c r="F30" s="905"/>
      <c r="G30" s="906"/>
      <c r="H30" s="904"/>
      <c r="I30" s="905"/>
      <c r="J30" s="905"/>
      <c r="K30" s="905"/>
      <c r="L30" s="906"/>
    </row>
    <row r="31" spans="2:12" ht="15" customHeight="1" x14ac:dyDescent="0.25">
      <c r="B31" s="904"/>
      <c r="C31" s="905"/>
      <c r="D31" s="905"/>
      <c r="E31" s="905"/>
      <c r="F31" s="905"/>
      <c r="G31" s="906"/>
      <c r="H31" s="904"/>
      <c r="I31" s="905"/>
      <c r="J31" s="905"/>
      <c r="K31" s="905"/>
      <c r="L31" s="906"/>
    </row>
    <row r="32" spans="2:12" ht="15" customHeight="1" x14ac:dyDescent="0.25">
      <c r="B32" s="904"/>
      <c r="C32" s="905"/>
      <c r="D32" s="905"/>
      <c r="E32" s="905"/>
      <c r="F32" s="905"/>
      <c r="G32" s="906"/>
      <c r="H32" s="904"/>
      <c r="I32" s="905"/>
      <c r="J32" s="905"/>
      <c r="K32" s="905"/>
      <c r="L32" s="906"/>
    </row>
    <row r="33" spans="2:12" ht="15" customHeight="1" x14ac:dyDescent="0.25">
      <c r="B33" s="904"/>
      <c r="C33" s="905"/>
      <c r="D33" s="905"/>
      <c r="E33" s="905"/>
      <c r="F33" s="905"/>
      <c r="G33" s="906"/>
      <c r="H33" s="904"/>
      <c r="I33" s="905"/>
      <c r="J33" s="905"/>
      <c r="K33" s="905"/>
      <c r="L33" s="906"/>
    </row>
    <row r="34" spans="2:12" ht="15" customHeight="1" x14ac:dyDescent="0.25">
      <c r="B34" s="904"/>
      <c r="C34" s="905"/>
      <c r="D34" s="905"/>
      <c r="E34" s="905"/>
      <c r="F34" s="905"/>
      <c r="G34" s="906"/>
      <c r="H34" s="904"/>
      <c r="I34" s="905"/>
      <c r="J34" s="905"/>
      <c r="K34" s="905"/>
      <c r="L34" s="906"/>
    </row>
    <row r="35" spans="2:12" ht="41.25" customHeight="1" thickBot="1" x14ac:dyDescent="0.3">
      <c r="B35" s="904"/>
      <c r="C35" s="905"/>
      <c r="D35" s="905"/>
      <c r="E35" s="905"/>
      <c r="F35" s="905"/>
      <c r="G35" s="906"/>
      <c r="H35" s="904"/>
      <c r="I35" s="905"/>
      <c r="J35" s="905"/>
      <c r="K35" s="905"/>
      <c r="L35" s="906"/>
    </row>
    <row r="36" spans="2:12" ht="15" customHeight="1" x14ac:dyDescent="0.25">
      <c r="B36" s="889" t="s">
        <v>1006</v>
      </c>
      <c r="C36" s="890"/>
      <c r="D36" s="890"/>
      <c r="E36" s="890"/>
      <c r="F36" s="890"/>
      <c r="G36" s="891"/>
      <c r="H36" s="895" t="s">
        <v>1007</v>
      </c>
      <c r="I36" s="896"/>
      <c r="J36" s="896"/>
      <c r="K36" s="896"/>
      <c r="L36" s="897"/>
    </row>
    <row r="37" spans="2:12" ht="15" customHeight="1" thickBot="1" x14ac:dyDescent="0.3">
      <c r="B37" s="892"/>
      <c r="C37" s="893"/>
      <c r="D37" s="893"/>
      <c r="E37" s="893"/>
      <c r="F37" s="893"/>
      <c r="G37" s="894"/>
      <c r="H37" s="898"/>
      <c r="I37" s="899"/>
      <c r="J37" s="899"/>
      <c r="K37" s="899"/>
      <c r="L37" s="900"/>
    </row>
    <row r="38" spans="2:12" ht="15" customHeight="1" x14ac:dyDescent="0.25">
      <c r="B38" s="901" t="s">
        <v>823</v>
      </c>
      <c r="C38" s="902"/>
      <c r="D38" s="902"/>
      <c r="E38" s="902"/>
      <c r="F38" s="902"/>
      <c r="G38" s="903"/>
      <c r="H38" s="901" t="s">
        <v>824</v>
      </c>
      <c r="I38" s="902"/>
      <c r="J38" s="902"/>
      <c r="K38" s="902"/>
      <c r="L38" s="903"/>
    </row>
    <row r="39" spans="2:12" x14ac:dyDescent="0.25">
      <c r="B39" s="904"/>
      <c r="C39" s="905"/>
      <c r="D39" s="905"/>
      <c r="E39" s="905"/>
      <c r="F39" s="905"/>
      <c r="G39" s="906"/>
      <c r="H39" s="904"/>
      <c r="I39" s="905"/>
      <c r="J39" s="905"/>
      <c r="K39" s="905"/>
      <c r="L39" s="906"/>
    </row>
    <row r="40" spans="2:12" ht="36" customHeight="1" x14ac:dyDescent="0.25">
      <c r="B40" s="904"/>
      <c r="C40" s="905"/>
      <c r="D40" s="905"/>
      <c r="E40" s="905"/>
      <c r="F40" s="905"/>
      <c r="G40" s="906"/>
      <c r="H40" s="904"/>
      <c r="I40" s="905"/>
      <c r="J40" s="905"/>
      <c r="K40" s="905"/>
      <c r="L40" s="906"/>
    </row>
    <row r="41" spans="2:12" ht="15" customHeight="1" x14ac:dyDescent="0.25">
      <c r="B41" s="904"/>
      <c r="C41" s="905"/>
      <c r="D41" s="905"/>
      <c r="E41" s="905"/>
      <c r="F41" s="905"/>
      <c r="G41" s="906"/>
      <c r="H41" s="904"/>
      <c r="I41" s="905"/>
      <c r="J41" s="905"/>
      <c r="K41" s="905"/>
      <c r="L41" s="906"/>
    </row>
    <row r="42" spans="2:12" ht="15" customHeight="1" x14ac:dyDescent="0.25">
      <c r="B42" s="904"/>
      <c r="C42" s="905"/>
      <c r="D42" s="905"/>
      <c r="E42" s="905"/>
      <c r="F42" s="905"/>
      <c r="G42" s="906"/>
      <c r="H42" s="904"/>
      <c r="I42" s="905"/>
      <c r="J42" s="905"/>
      <c r="K42" s="905"/>
      <c r="L42" s="906"/>
    </row>
    <row r="43" spans="2:12" ht="15" customHeight="1" x14ac:dyDescent="0.25">
      <c r="B43" s="904"/>
      <c r="C43" s="905"/>
      <c r="D43" s="905"/>
      <c r="E43" s="905"/>
      <c r="F43" s="905"/>
      <c r="G43" s="906"/>
      <c r="H43" s="904"/>
      <c r="I43" s="905"/>
      <c r="J43" s="905"/>
      <c r="K43" s="905"/>
      <c r="L43" s="906"/>
    </row>
    <row r="44" spans="2:12" ht="15" customHeight="1" x14ac:dyDescent="0.25">
      <c r="B44" s="904"/>
      <c r="C44" s="905"/>
      <c r="D44" s="905"/>
      <c r="E44" s="905"/>
      <c r="F44" s="905"/>
      <c r="G44" s="906"/>
      <c r="H44" s="904"/>
      <c r="I44" s="905"/>
      <c r="J44" s="905"/>
      <c r="K44" s="905"/>
      <c r="L44" s="906"/>
    </row>
    <row r="45" spans="2:12" ht="15" customHeight="1" x14ac:dyDescent="0.25">
      <c r="B45" s="904"/>
      <c r="C45" s="905"/>
      <c r="D45" s="905"/>
      <c r="E45" s="905"/>
      <c r="F45" s="905"/>
      <c r="G45" s="906"/>
      <c r="H45" s="904"/>
      <c r="I45" s="905"/>
      <c r="J45" s="905"/>
      <c r="K45" s="905"/>
      <c r="L45" s="906"/>
    </row>
    <row r="46" spans="2:12" ht="15" customHeight="1" x14ac:dyDescent="0.25">
      <c r="B46" s="904"/>
      <c r="C46" s="905"/>
      <c r="D46" s="905"/>
      <c r="E46" s="905"/>
      <c r="F46" s="905"/>
      <c r="G46" s="906"/>
      <c r="H46" s="904"/>
      <c r="I46" s="905"/>
      <c r="J46" s="905"/>
      <c r="K46" s="905"/>
      <c r="L46" s="906"/>
    </row>
    <row r="47" spans="2:12" ht="15" customHeight="1" x14ac:dyDescent="0.25">
      <c r="B47" s="904"/>
      <c r="C47" s="905"/>
      <c r="D47" s="905"/>
      <c r="E47" s="905"/>
      <c r="F47" s="905"/>
      <c r="G47" s="906"/>
      <c r="H47" s="904"/>
      <c r="I47" s="905"/>
      <c r="J47" s="905"/>
      <c r="K47" s="905"/>
      <c r="L47" s="906"/>
    </row>
    <row r="48" spans="2:12" ht="15" customHeight="1" x14ac:dyDescent="0.25">
      <c r="B48" s="904"/>
      <c r="C48" s="905"/>
      <c r="D48" s="905"/>
      <c r="E48" s="905"/>
      <c r="F48" s="905"/>
      <c r="G48" s="906"/>
      <c r="H48" s="904"/>
      <c r="I48" s="905"/>
      <c r="J48" s="905"/>
      <c r="K48" s="905"/>
      <c r="L48" s="906"/>
    </row>
    <row r="49" spans="2:12" ht="15" customHeight="1" x14ac:dyDescent="0.25">
      <c r="B49" s="904"/>
      <c r="C49" s="905"/>
      <c r="D49" s="905"/>
      <c r="E49" s="905"/>
      <c r="F49" s="905"/>
      <c r="G49" s="906"/>
      <c r="H49" s="904"/>
      <c r="I49" s="905"/>
      <c r="J49" s="905"/>
      <c r="K49" s="905"/>
      <c r="L49" s="906"/>
    </row>
    <row r="50" spans="2:12" ht="15" customHeight="1" x14ac:dyDescent="0.25">
      <c r="B50" s="904"/>
      <c r="C50" s="905"/>
      <c r="D50" s="905"/>
      <c r="E50" s="905"/>
      <c r="F50" s="905"/>
      <c r="G50" s="906"/>
      <c r="H50" s="904"/>
      <c r="I50" s="905"/>
      <c r="J50" s="905"/>
      <c r="K50" s="905"/>
      <c r="L50" s="906"/>
    </row>
    <row r="51" spans="2:12" ht="15" customHeight="1" thickBot="1" x14ac:dyDescent="0.3">
      <c r="B51" s="904"/>
      <c r="C51" s="905"/>
      <c r="D51" s="905"/>
      <c r="E51" s="905"/>
      <c r="F51" s="905"/>
      <c r="G51" s="906"/>
      <c r="H51" s="904"/>
      <c r="I51" s="905"/>
      <c r="J51" s="905"/>
      <c r="K51" s="905"/>
      <c r="L51" s="906"/>
    </row>
    <row r="52" spans="2:12" ht="15" customHeight="1" x14ac:dyDescent="0.25">
      <c r="B52" s="889" t="s">
        <v>1008</v>
      </c>
      <c r="C52" s="890"/>
      <c r="D52" s="890"/>
      <c r="E52" s="890"/>
      <c r="F52" s="890"/>
      <c r="G52" s="891"/>
      <c r="H52" s="895" t="s">
        <v>1009</v>
      </c>
      <c r="I52" s="896"/>
      <c r="J52" s="896"/>
      <c r="K52" s="896"/>
      <c r="L52" s="897"/>
    </row>
    <row r="53" spans="2:12" ht="15" customHeight="1" thickBot="1" x14ac:dyDescent="0.3">
      <c r="B53" s="892"/>
      <c r="C53" s="893"/>
      <c r="D53" s="893"/>
      <c r="E53" s="893"/>
      <c r="F53" s="893"/>
      <c r="G53" s="894"/>
      <c r="H53" s="898"/>
      <c r="I53" s="899"/>
      <c r="J53" s="899"/>
      <c r="K53" s="899"/>
      <c r="L53" s="900"/>
    </row>
    <row r="54" spans="2:12" ht="15" customHeight="1" x14ac:dyDescent="0.25">
      <c r="B54" s="901" t="s">
        <v>823</v>
      </c>
      <c r="C54" s="902"/>
      <c r="D54" s="902"/>
      <c r="E54" s="902"/>
      <c r="F54" s="902"/>
      <c r="G54" s="903"/>
      <c r="H54" s="901" t="s">
        <v>824</v>
      </c>
      <c r="I54" s="902"/>
      <c r="J54" s="902"/>
      <c r="K54" s="902"/>
      <c r="L54" s="903"/>
    </row>
    <row r="55" spans="2:12" ht="31.5" customHeight="1" x14ac:dyDescent="0.25">
      <c r="B55" s="904"/>
      <c r="C55" s="905"/>
      <c r="D55" s="905"/>
      <c r="E55" s="905"/>
      <c r="F55" s="905"/>
      <c r="G55" s="906"/>
      <c r="H55" s="904"/>
      <c r="I55" s="905"/>
      <c r="J55" s="905"/>
      <c r="K55" s="905"/>
      <c r="L55" s="906"/>
    </row>
    <row r="56" spans="2:12" x14ac:dyDescent="0.25">
      <c r="B56" s="904"/>
      <c r="C56" s="905"/>
      <c r="D56" s="905"/>
      <c r="E56" s="905"/>
      <c r="F56" s="905"/>
      <c r="G56" s="906"/>
      <c r="H56" s="904"/>
      <c r="I56" s="905"/>
      <c r="J56" s="905"/>
      <c r="K56" s="905"/>
      <c r="L56" s="906"/>
    </row>
    <row r="57" spans="2:12" ht="15" customHeight="1" x14ac:dyDescent="0.25">
      <c r="B57" s="904"/>
      <c r="C57" s="905"/>
      <c r="D57" s="905"/>
      <c r="E57" s="905"/>
      <c r="F57" s="905"/>
      <c r="G57" s="906"/>
      <c r="H57" s="904"/>
      <c r="I57" s="905"/>
      <c r="J57" s="905"/>
      <c r="K57" s="905"/>
      <c r="L57" s="906"/>
    </row>
    <row r="58" spans="2:12" ht="15" customHeight="1" x14ac:dyDescent="0.25">
      <c r="B58" s="904"/>
      <c r="C58" s="905"/>
      <c r="D58" s="905"/>
      <c r="E58" s="905"/>
      <c r="F58" s="905"/>
      <c r="G58" s="906"/>
      <c r="H58" s="904"/>
      <c r="I58" s="905"/>
      <c r="J58" s="905"/>
      <c r="K58" s="905"/>
      <c r="L58" s="906"/>
    </row>
    <row r="59" spans="2:12" ht="15" customHeight="1" x14ac:dyDescent="0.25">
      <c r="B59" s="904"/>
      <c r="C59" s="905"/>
      <c r="D59" s="905"/>
      <c r="E59" s="905"/>
      <c r="F59" s="905"/>
      <c r="G59" s="906"/>
      <c r="H59" s="904"/>
      <c r="I59" s="905"/>
      <c r="J59" s="905"/>
      <c r="K59" s="905"/>
      <c r="L59" s="906"/>
    </row>
    <row r="60" spans="2:12" ht="15" customHeight="1" x14ac:dyDescent="0.25">
      <c r="B60" s="904"/>
      <c r="C60" s="905"/>
      <c r="D60" s="905"/>
      <c r="E60" s="905"/>
      <c r="F60" s="905"/>
      <c r="G60" s="906"/>
      <c r="H60" s="904"/>
      <c r="I60" s="905"/>
      <c r="J60" s="905"/>
      <c r="K60" s="905"/>
      <c r="L60" s="906"/>
    </row>
    <row r="61" spans="2:12" ht="15" customHeight="1" x14ac:dyDescent="0.25">
      <c r="B61" s="904"/>
      <c r="C61" s="905"/>
      <c r="D61" s="905"/>
      <c r="E61" s="905"/>
      <c r="F61" s="905"/>
      <c r="G61" s="906"/>
      <c r="H61" s="904"/>
      <c r="I61" s="905"/>
      <c r="J61" s="905"/>
      <c r="K61" s="905"/>
      <c r="L61" s="906"/>
    </row>
    <row r="62" spans="2:12" ht="15" customHeight="1" x14ac:dyDescent="0.25">
      <c r="B62" s="904"/>
      <c r="C62" s="905"/>
      <c r="D62" s="905"/>
      <c r="E62" s="905"/>
      <c r="F62" s="905"/>
      <c r="G62" s="906"/>
      <c r="H62" s="904"/>
      <c r="I62" s="905"/>
      <c r="J62" s="905"/>
      <c r="K62" s="905"/>
      <c r="L62" s="906"/>
    </row>
    <row r="63" spans="2:12" ht="15" customHeight="1" x14ac:dyDescent="0.25">
      <c r="B63" s="904"/>
      <c r="C63" s="905"/>
      <c r="D63" s="905"/>
      <c r="E63" s="905"/>
      <c r="F63" s="905"/>
      <c r="G63" s="906"/>
      <c r="H63" s="904"/>
      <c r="I63" s="905"/>
      <c r="J63" s="905"/>
      <c r="K63" s="905"/>
      <c r="L63" s="906"/>
    </row>
    <row r="64" spans="2:12" ht="15" customHeight="1" x14ac:dyDescent="0.25">
      <c r="B64" s="904"/>
      <c r="C64" s="905"/>
      <c r="D64" s="905"/>
      <c r="E64" s="905"/>
      <c r="F64" s="905"/>
      <c r="G64" s="906"/>
      <c r="H64" s="904"/>
      <c r="I64" s="905"/>
      <c r="J64" s="905"/>
      <c r="K64" s="905"/>
      <c r="L64" s="906"/>
    </row>
    <row r="65" spans="2:12" ht="15" customHeight="1" x14ac:dyDescent="0.25">
      <c r="B65" s="904"/>
      <c r="C65" s="905"/>
      <c r="D65" s="905"/>
      <c r="E65" s="905"/>
      <c r="F65" s="905"/>
      <c r="G65" s="906"/>
      <c r="H65" s="904"/>
      <c r="I65" s="905"/>
      <c r="J65" s="905"/>
      <c r="K65" s="905"/>
      <c r="L65" s="906"/>
    </row>
    <row r="66" spans="2:12" ht="15" customHeight="1" x14ac:dyDescent="0.25">
      <c r="B66" s="904"/>
      <c r="C66" s="905"/>
      <c r="D66" s="905"/>
      <c r="E66" s="905"/>
      <c r="F66" s="905"/>
      <c r="G66" s="906"/>
      <c r="H66" s="904"/>
      <c r="I66" s="905"/>
      <c r="J66" s="905"/>
      <c r="K66" s="905"/>
      <c r="L66" s="906"/>
    </row>
    <row r="67" spans="2:12" ht="15" customHeight="1" thickBot="1" x14ac:dyDescent="0.3">
      <c r="B67" s="904"/>
      <c r="C67" s="905"/>
      <c r="D67" s="905"/>
      <c r="E67" s="905"/>
      <c r="F67" s="905"/>
      <c r="G67" s="906"/>
      <c r="H67" s="904"/>
      <c r="I67" s="905"/>
      <c r="J67" s="905"/>
      <c r="K67" s="905"/>
      <c r="L67" s="906"/>
    </row>
    <row r="68" spans="2:12" ht="15" customHeight="1" x14ac:dyDescent="0.25">
      <c r="B68" s="889" t="s">
        <v>1010</v>
      </c>
      <c r="C68" s="890"/>
      <c r="D68" s="890"/>
      <c r="E68" s="890"/>
      <c r="F68" s="890"/>
      <c r="G68" s="891"/>
      <c r="H68" s="895" t="s">
        <v>1011</v>
      </c>
      <c r="I68" s="896"/>
      <c r="J68" s="896"/>
      <c r="K68" s="896"/>
      <c r="L68" s="897"/>
    </row>
    <row r="69" spans="2:12" ht="34.5" customHeight="1" thickBot="1" x14ac:dyDescent="0.3">
      <c r="B69" s="892"/>
      <c r="C69" s="893"/>
      <c r="D69" s="893"/>
      <c r="E69" s="893"/>
      <c r="F69" s="893"/>
      <c r="G69" s="894"/>
      <c r="H69" s="898"/>
      <c r="I69" s="899"/>
      <c r="J69" s="899"/>
      <c r="K69" s="899"/>
      <c r="L69" s="900"/>
    </row>
    <row r="70" spans="2:12" ht="15" customHeight="1" x14ac:dyDescent="0.25">
      <c r="B70" s="901" t="s">
        <v>823</v>
      </c>
      <c r="C70" s="902"/>
      <c r="D70" s="902"/>
      <c r="E70" s="902"/>
      <c r="F70" s="902"/>
      <c r="G70" s="903"/>
      <c r="H70" s="901" t="s">
        <v>824</v>
      </c>
      <c r="I70" s="902"/>
      <c r="J70" s="902"/>
      <c r="K70" s="902"/>
      <c r="L70" s="903"/>
    </row>
    <row r="71" spans="2:12" ht="15" customHeight="1" x14ac:dyDescent="0.25">
      <c r="B71" s="904"/>
      <c r="C71" s="905"/>
      <c r="D71" s="905"/>
      <c r="E71" s="905"/>
      <c r="F71" s="905"/>
      <c r="G71" s="906"/>
      <c r="H71" s="904"/>
      <c r="I71" s="905"/>
      <c r="J71" s="905"/>
      <c r="K71" s="905"/>
      <c r="L71" s="906"/>
    </row>
    <row r="72" spans="2:12" ht="29.25" customHeight="1" x14ac:dyDescent="0.25">
      <c r="B72" s="904"/>
      <c r="C72" s="905"/>
      <c r="D72" s="905"/>
      <c r="E72" s="905"/>
      <c r="F72" s="905"/>
      <c r="G72" s="906"/>
      <c r="H72" s="904"/>
      <c r="I72" s="905"/>
      <c r="J72" s="905"/>
      <c r="K72" s="905"/>
      <c r="L72" s="906"/>
    </row>
    <row r="73" spans="2:12" ht="15" customHeight="1" x14ac:dyDescent="0.25">
      <c r="B73" s="904"/>
      <c r="C73" s="905"/>
      <c r="D73" s="905"/>
      <c r="E73" s="905"/>
      <c r="F73" s="905"/>
      <c r="G73" s="906"/>
      <c r="H73" s="904"/>
      <c r="I73" s="905"/>
      <c r="J73" s="905"/>
      <c r="K73" s="905"/>
      <c r="L73" s="906"/>
    </row>
    <row r="74" spans="2:12" ht="15" customHeight="1" x14ac:dyDescent="0.25">
      <c r="B74" s="904"/>
      <c r="C74" s="905"/>
      <c r="D74" s="905"/>
      <c r="E74" s="905"/>
      <c r="F74" s="905"/>
      <c r="G74" s="906"/>
      <c r="H74" s="904"/>
      <c r="I74" s="905"/>
      <c r="J74" s="905"/>
      <c r="K74" s="905"/>
      <c r="L74" s="906"/>
    </row>
    <row r="75" spans="2:12" ht="15" customHeight="1" x14ac:dyDescent="0.25">
      <c r="B75" s="904"/>
      <c r="C75" s="905"/>
      <c r="D75" s="905"/>
      <c r="E75" s="905"/>
      <c r="F75" s="905"/>
      <c r="G75" s="906"/>
      <c r="H75" s="904"/>
      <c r="I75" s="905"/>
      <c r="J75" s="905"/>
      <c r="K75" s="905"/>
      <c r="L75" s="906"/>
    </row>
    <row r="76" spans="2:12" ht="15" customHeight="1" x14ac:dyDescent="0.25">
      <c r="B76" s="904"/>
      <c r="C76" s="905"/>
      <c r="D76" s="905"/>
      <c r="E76" s="905"/>
      <c r="F76" s="905"/>
      <c r="G76" s="906"/>
      <c r="H76" s="904"/>
      <c r="I76" s="905"/>
      <c r="J76" s="905"/>
      <c r="K76" s="905"/>
      <c r="L76" s="906"/>
    </row>
    <row r="77" spans="2:12" ht="15" customHeight="1" x14ac:dyDescent="0.25">
      <c r="B77" s="904"/>
      <c r="C77" s="905"/>
      <c r="D77" s="905"/>
      <c r="E77" s="905"/>
      <c r="F77" s="905"/>
      <c r="G77" s="906"/>
      <c r="H77" s="904"/>
      <c r="I77" s="905"/>
      <c r="J77" s="905"/>
      <c r="K77" s="905"/>
      <c r="L77" s="906"/>
    </row>
    <row r="78" spans="2:12" ht="15" customHeight="1" x14ac:dyDescent="0.25">
      <c r="B78" s="904"/>
      <c r="C78" s="905"/>
      <c r="D78" s="905"/>
      <c r="E78" s="905"/>
      <c r="F78" s="905"/>
      <c r="G78" s="906"/>
      <c r="H78" s="904"/>
      <c r="I78" s="905"/>
      <c r="J78" s="905"/>
      <c r="K78" s="905"/>
      <c r="L78" s="906"/>
    </row>
    <row r="79" spans="2:12" ht="15" customHeight="1" x14ac:dyDescent="0.25">
      <c r="B79" s="904"/>
      <c r="C79" s="905"/>
      <c r="D79" s="905"/>
      <c r="E79" s="905"/>
      <c r="F79" s="905"/>
      <c r="G79" s="906"/>
      <c r="H79" s="904"/>
      <c r="I79" s="905"/>
      <c r="J79" s="905"/>
      <c r="K79" s="905"/>
      <c r="L79" s="906"/>
    </row>
    <row r="80" spans="2:12" ht="15" customHeight="1" x14ac:dyDescent="0.25">
      <c r="B80" s="904"/>
      <c r="C80" s="905"/>
      <c r="D80" s="905"/>
      <c r="E80" s="905"/>
      <c r="F80" s="905"/>
      <c r="G80" s="906"/>
      <c r="H80" s="904"/>
      <c r="I80" s="905"/>
      <c r="J80" s="905"/>
      <c r="K80" s="905"/>
      <c r="L80" s="906"/>
    </row>
    <row r="81" spans="2:12" ht="15" customHeight="1" x14ac:dyDescent="0.25">
      <c r="B81" s="904"/>
      <c r="C81" s="905"/>
      <c r="D81" s="905"/>
      <c r="E81" s="905"/>
      <c r="F81" s="905"/>
      <c r="G81" s="906"/>
      <c r="H81" s="904"/>
      <c r="I81" s="905"/>
      <c r="J81" s="905"/>
      <c r="K81" s="905"/>
      <c r="L81" s="906"/>
    </row>
    <row r="82" spans="2:12" ht="15" customHeight="1" x14ac:dyDescent="0.25">
      <c r="B82" s="904"/>
      <c r="C82" s="905"/>
      <c r="D82" s="905"/>
      <c r="E82" s="905"/>
      <c r="F82" s="905"/>
      <c r="G82" s="906"/>
      <c r="H82" s="904"/>
      <c r="I82" s="905"/>
      <c r="J82" s="905"/>
      <c r="K82" s="905"/>
      <c r="L82" s="906"/>
    </row>
    <row r="83" spans="2:12" ht="15" customHeight="1" thickBot="1" x14ac:dyDescent="0.3">
      <c r="B83" s="904"/>
      <c r="C83" s="905"/>
      <c r="D83" s="905"/>
      <c r="E83" s="905"/>
      <c r="F83" s="905"/>
      <c r="G83" s="906"/>
      <c r="H83" s="904"/>
      <c r="I83" s="905"/>
      <c r="J83" s="905"/>
      <c r="K83" s="905"/>
      <c r="L83" s="906"/>
    </row>
    <row r="84" spans="2:12" ht="15" customHeight="1" x14ac:dyDescent="0.25">
      <c r="B84" s="889" t="s">
        <v>1012</v>
      </c>
      <c r="C84" s="890"/>
      <c r="D84" s="890"/>
      <c r="E84" s="890"/>
      <c r="F84" s="890"/>
      <c r="G84" s="891"/>
      <c r="H84" s="895" t="s">
        <v>1013</v>
      </c>
      <c r="I84" s="896"/>
      <c r="J84" s="896"/>
      <c r="K84" s="896"/>
      <c r="L84" s="897"/>
    </row>
    <row r="85" spans="2:12" ht="34.5" customHeight="1" thickBot="1" x14ac:dyDescent="0.3">
      <c r="B85" s="892"/>
      <c r="C85" s="893"/>
      <c r="D85" s="893"/>
      <c r="E85" s="893"/>
      <c r="F85" s="893"/>
      <c r="G85" s="894"/>
      <c r="H85" s="898"/>
      <c r="I85" s="899"/>
      <c r="J85" s="899"/>
      <c r="K85" s="899"/>
      <c r="L85" s="900"/>
    </row>
    <row r="86" spans="2:12" ht="15" customHeight="1" x14ac:dyDescent="0.25"/>
    <row r="87" spans="2:12" ht="15" customHeight="1" x14ac:dyDescent="0.25"/>
  </sheetData>
  <mergeCells count="27">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84:G85"/>
    <mergeCell ref="H84:L85"/>
    <mergeCell ref="B54:G67"/>
    <mergeCell ref="H54:L67"/>
    <mergeCell ref="B68:G69"/>
    <mergeCell ref="H68:L69"/>
    <mergeCell ref="B70:G83"/>
    <mergeCell ref="H70:L8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53"/>
  <sheetViews>
    <sheetView view="pageBreakPreview" zoomScaleNormal="100" zoomScaleSheetLayoutView="100" zoomScalePageLayoutView="110" workbookViewId="0">
      <selection activeCell="N10" sqref="N10"/>
    </sheetView>
  </sheetViews>
  <sheetFormatPr baseColWidth="10" defaultColWidth="11.42578125" defaultRowHeight="15" x14ac:dyDescent="0.25"/>
  <cols>
    <col min="1" max="1" width="3.7109375" style="132" customWidth="1"/>
    <col min="2" max="2" width="4.7109375" style="132" customWidth="1"/>
    <col min="3" max="3" width="8.28515625" style="132" customWidth="1"/>
    <col min="4" max="4" width="8" style="132" customWidth="1"/>
    <col min="5" max="5" width="11.42578125" style="132"/>
    <col min="6" max="6" width="12" style="132" customWidth="1"/>
    <col min="7" max="7" width="9.5703125" style="132" customWidth="1"/>
    <col min="8" max="8" width="8.5703125" style="132" customWidth="1"/>
    <col min="9" max="9" width="22.42578125" style="132" customWidth="1"/>
    <col min="10" max="10" width="13" style="132" customWidth="1"/>
    <col min="11" max="11" width="13.42578125" style="132" customWidth="1"/>
    <col min="12" max="12" width="9.5703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59">
        <v>43936</v>
      </c>
      <c r="G3" s="913" t="s">
        <v>435</v>
      </c>
      <c r="H3" s="914"/>
      <c r="I3" s="915"/>
      <c r="J3" s="927">
        <v>43942</v>
      </c>
      <c r="K3" s="914"/>
      <c r="L3" s="915"/>
    </row>
    <row r="4" spans="2:12" ht="24.95" customHeight="1" x14ac:dyDescent="0.25">
      <c r="B4" s="919" t="s">
        <v>384</v>
      </c>
      <c r="C4" s="920"/>
      <c r="D4" s="920"/>
      <c r="E4" s="920"/>
      <c r="F4" s="920"/>
      <c r="G4" s="920"/>
      <c r="H4" s="921"/>
      <c r="I4" s="164" t="s">
        <v>761</v>
      </c>
      <c r="J4" s="164" t="s">
        <v>2</v>
      </c>
      <c r="K4" s="925" t="s">
        <v>0</v>
      </c>
      <c r="L4" s="926"/>
    </row>
    <row r="5" spans="2:12" ht="24.95" customHeight="1" x14ac:dyDescent="0.25">
      <c r="B5" s="922"/>
      <c r="C5" s="923"/>
      <c r="D5" s="923"/>
      <c r="E5" s="923"/>
      <c r="F5" s="923"/>
      <c r="G5" s="923"/>
      <c r="H5" s="924"/>
      <c r="I5" s="133" t="s">
        <v>762</v>
      </c>
      <c r="J5" s="164">
        <v>2</v>
      </c>
      <c r="K5" s="925" t="s">
        <v>436</v>
      </c>
      <c r="L5" s="926"/>
    </row>
    <row r="6" spans="2:12" ht="15.75" customHeight="1" x14ac:dyDescent="0.25">
      <c r="B6" s="904" t="s">
        <v>658</v>
      </c>
      <c r="C6" s="905"/>
      <c r="D6" s="905"/>
      <c r="E6" s="905"/>
      <c r="F6" s="905"/>
      <c r="G6" s="906"/>
      <c r="H6" s="904" t="s">
        <v>659</v>
      </c>
      <c r="I6" s="905"/>
      <c r="J6" s="905"/>
      <c r="K6" s="905"/>
      <c r="L6" s="906"/>
    </row>
    <row r="7" spans="2:12" x14ac:dyDescent="0.25">
      <c r="B7" s="904"/>
      <c r="C7" s="905"/>
      <c r="D7" s="905"/>
      <c r="E7" s="905"/>
      <c r="F7" s="905"/>
      <c r="G7" s="906"/>
      <c r="H7" s="904"/>
      <c r="I7" s="905"/>
      <c r="J7" s="905"/>
      <c r="K7" s="905"/>
      <c r="L7" s="906"/>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3" x14ac:dyDescent="0.25">
      <c r="B17" s="904"/>
      <c r="C17" s="905"/>
      <c r="D17" s="905"/>
      <c r="E17" s="905"/>
      <c r="F17" s="905"/>
      <c r="G17" s="906"/>
      <c r="H17" s="904"/>
      <c r="I17" s="905"/>
      <c r="J17" s="905"/>
      <c r="K17" s="905"/>
      <c r="L17" s="906"/>
    </row>
    <row r="18" spans="2:13" x14ac:dyDescent="0.25">
      <c r="B18" s="904"/>
      <c r="C18" s="905"/>
      <c r="D18" s="905"/>
      <c r="E18" s="905"/>
      <c r="F18" s="905"/>
      <c r="G18" s="906"/>
      <c r="H18" s="904"/>
      <c r="I18" s="905"/>
      <c r="J18" s="905"/>
      <c r="K18" s="905"/>
      <c r="L18" s="906"/>
    </row>
    <row r="19" spans="2:13" ht="15.75" thickBot="1" x14ac:dyDescent="0.3">
      <c r="B19" s="904"/>
      <c r="C19" s="905"/>
      <c r="D19" s="905"/>
      <c r="E19" s="905"/>
      <c r="F19" s="905"/>
      <c r="G19" s="906"/>
      <c r="H19" s="904"/>
      <c r="I19" s="905"/>
      <c r="J19" s="905"/>
      <c r="K19" s="905"/>
      <c r="L19" s="906"/>
    </row>
    <row r="20" spans="2:13" ht="35.450000000000003" customHeight="1" x14ac:dyDescent="0.25">
      <c r="B20" s="928" t="s">
        <v>994</v>
      </c>
      <c r="C20" s="929"/>
      <c r="D20" s="929"/>
      <c r="E20" s="929"/>
      <c r="F20" s="929"/>
      <c r="G20" s="930"/>
      <c r="H20" s="934" t="s">
        <v>994</v>
      </c>
      <c r="I20" s="934"/>
      <c r="J20" s="934"/>
      <c r="K20" s="934"/>
      <c r="L20" s="934"/>
      <c r="M20" s="934"/>
    </row>
    <row r="21" spans="2:13" ht="18" customHeight="1" thickBot="1" x14ac:dyDescent="0.3">
      <c r="B21" s="931"/>
      <c r="C21" s="932"/>
      <c r="D21" s="932"/>
      <c r="E21" s="932"/>
      <c r="F21" s="932"/>
      <c r="G21" s="933"/>
      <c r="H21" s="934"/>
      <c r="I21" s="934"/>
      <c r="J21" s="934"/>
      <c r="K21" s="934"/>
      <c r="L21" s="934"/>
      <c r="M21" s="934"/>
    </row>
    <row r="22" spans="2:13" ht="15.75" customHeight="1" x14ac:dyDescent="0.25">
      <c r="B22" s="901" t="s">
        <v>821</v>
      </c>
      <c r="C22" s="902"/>
      <c r="D22" s="902"/>
      <c r="E22" s="902"/>
      <c r="F22" s="902"/>
      <c r="G22" s="903"/>
      <c r="H22" s="901" t="s">
        <v>822</v>
      </c>
      <c r="I22" s="902"/>
      <c r="J22" s="902"/>
      <c r="K22" s="902"/>
      <c r="L22" s="903"/>
    </row>
    <row r="23" spans="2:13" x14ac:dyDescent="0.25">
      <c r="B23" s="904"/>
      <c r="C23" s="905"/>
      <c r="D23" s="905"/>
      <c r="E23" s="905"/>
      <c r="F23" s="905"/>
      <c r="G23" s="906"/>
      <c r="H23" s="904"/>
      <c r="I23" s="905"/>
      <c r="J23" s="905"/>
      <c r="K23" s="905"/>
      <c r="L23" s="906"/>
    </row>
    <row r="24" spans="2:13" x14ac:dyDescent="0.25">
      <c r="B24" s="904"/>
      <c r="C24" s="905"/>
      <c r="D24" s="905"/>
      <c r="E24" s="905"/>
      <c r="F24" s="905"/>
      <c r="G24" s="906"/>
      <c r="H24" s="904"/>
      <c r="I24" s="905"/>
      <c r="J24" s="905"/>
      <c r="K24" s="905"/>
      <c r="L24" s="906"/>
    </row>
    <row r="25" spans="2:13" x14ac:dyDescent="0.25">
      <c r="B25" s="904"/>
      <c r="C25" s="905"/>
      <c r="D25" s="905"/>
      <c r="E25" s="905"/>
      <c r="F25" s="905"/>
      <c r="G25" s="906"/>
      <c r="H25" s="904"/>
      <c r="I25" s="905"/>
      <c r="J25" s="905"/>
      <c r="K25" s="905"/>
      <c r="L25" s="906"/>
    </row>
    <row r="26" spans="2:13" x14ac:dyDescent="0.25">
      <c r="B26" s="904"/>
      <c r="C26" s="905"/>
      <c r="D26" s="905"/>
      <c r="E26" s="905"/>
      <c r="F26" s="905"/>
      <c r="G26" s="906"/>
      <c r="H26" s="904"/>
      <c r="I26" s="905"/>
      <c r="J26" s="905"/>
      <c r="K26" s="905"/>
      <c r="L26" s="906"/>
    </row>
    <row r="27" spans="2:13" x14ac:dyDescent="0.25">
      <c r="B27" s="904"/>
      <c r="C27" s="905"/>
      <c r="D27" s="905"/>
      <c r="E27" s="905"/>
      <c r="F27" s="905"/>
      <c r="G27" s="906"/>
      <c r="H27" s="904"/>
      <c r="I27" s="905"/>
      <c r="J27" s="905"/>
      <c r="K27" s="905"/>
      <c r="L27" s="906"/>
    </row>
    <row r="28" spans="2:13" x14ac:dyDescent="0.25">
      <c r="B28" s="904"/>
      <c r="C28" s="905"/>
      <c r="D28" s="905"/>
      <c r="E28" s="905"/>
      <c r="F28" s="905"/>
      <c r="G28" s="906"/>
      <c r="H28" s="904"/>
      <c r="I28" s="905"/>
      <c r="J28" s="905"/>
      <c r="K28" s="905"/>
      <c r="L28" s="906"/>
    </row>
    <row r="29" spans="2:13" x14ac:dyDescent="0.25">
      <c r="B29" s="904"/>
      <c r="C29" s="905"/>
      <c r="D29" s="905"/>
      <c r="E29" s="905"/>
      <c r="F29" s="905"/>
      <c r="G29" s="906"/>
      <c r="H29" s="904"/>
      <c r="I29" s="905"/>
      <c r="J29" s="905"/>
      <c r="K29" s="905"/>
      <c r="L29" s="906"/>
    </row>
    <row r="30" spans="2:13" x14ac:dyDescent="0.25">
      <c r="B30" s="904"/>
      <c r="C30" s="905"/>
      <c r="D30" s="905"/>
      <c r="E30" s="905"/>
      <c r="F30" s="905"/>
      <c r="G30" s="906"/>
      <c r="H30" s="904"/>
      <c r="I30" s="905"/>
      <c r="J30" s="905"/>
      <c r="K30" s="905"/>
      <c r="L30" s="906"/>
    </row>
    <row r="31" spans="2:13" x14ac:dyDescent="0.25">
      <c r="B31" s="904"/>
      <c r="C31" s="905"/>
      <c r="D31" s="905"/>
      <c r="E31" s="905"/>
      <c r="F31" s="905"/>
      <c r="G31" s="906"/>
      <c r="H31" s="904"/>
      <c r="I31" s="905"/>
      <c r="J31" s="905"/>
      <c r="K31" s="905"/>
      <c r="L31" s="906"/>
    </row>
    <row r="32" spans="2:13" x14ac:dyDescent="0.25">
      <c r="B32" s="904"/>
      <c r="C32" s="905"/>
      <c r="D32" s="905"/>
      <c r="E32" s="905"/>
      <c r="F32" s="905"/>
      <c r="G32" s="906"/>
      <c r="H32" s="904"/>
      <c r="I32" s="905"/>
      <c r="J32" s="905"/>
      <c r="K32" s="905"/>
      <c r="L32" s="906"/>
    </row>
    <row r="33" spans="2:12" x14ac:dyDescent="0.25">
      <c r="B33" s="904"/>
      <c r="C33" s="905"/>
      <c r="D33" s="905"/>
      <c r="E33" s="905"/>
      <c r="F33" s="905"/>
      <c r="G33" s="906"/>
      <c r="H33" s="904"/>
      <c r="I33" s="905"/>
      <c r="J33" s="905"/>
      <c r="K33" s="905"/>
      <c r="L33" s="906"/>
    </row>
    <row r="34" spans="2:12" x14ac:dyDescent="0.25">
      <c r="B34" s="904"/>
      <c r="C34" s="905"/>
      <c r="D34" s="905"/>
      <c r="E34" s="905"/>
      <c r="F34" s="905"/>
      <c r="G34" s="906"/>
      <c r="H34" s="904"/>
      <c r="I34" s="905"/>
      <c r="J34" s="905"/>
      <c r="K34" s="905"/>
      <c r="L34" s="906"/>
    </row>
    <row r="35" spans="2:12" ht="15.75" thickBot="1" x14ac:dyDescent="0.3">
      <c r="B35" s="904"/>
      <c r="C35" s="905"/>
      <c r="D35" s="905"/>
      <c r="E35" s="905"/>
      <c r="F35" s="905"/>
      <c r="G35" s="906"/>
      <c r="H35" s="904"/>
      <c r="I35" s="905"/>
      <c r="J35" s="905"/>
      <c r="K35" s="905"/>
      <c r="L35" s="906"/>
    </row>
    <row r="36" spans="2:12" ht="14.45" customHeight="1" x14ac:dyDescent="0.25">
      <c r="B36" s="935" t="s">
        <v>871</v>
      </c>
      <c r="C36" s="935"/>
      <c r="D36" s="935"/>
      <c r="E36" s="935"/>
      <c r="F36" s="935"/>
      <c r="G36" s="936"/>
      <c r="H36" s="939" t="s">
        <v>870</v>
      </c>
      <c r="I36" s="940"/>
      <c r="J36" s="940"/>
      <c r="K36" s="940"/>
      <c r="L36" s="941"/>
    </row>
    <row r="37" spans="2:12" ht="18" customHeight="1" thickBot="1" x14ac:dyDescent="0.3">
      <c r="B37" s="937"/>
      <c r="C37" s="937"/>
      <c r="D37" s="937"/>
      <c r="E37" s="937"/>
      <c r="F37" s="937"/>
      <c r="G37" s="938"/>
      <c r="H37" s="942"/>
      <c r="I37" s="943"/>
      <c r="J37" s="943"/>
      <c r="K37" s="943"/>
      <c r="L37" s="944"/>
    </row>
    <row r="38" spans="2:12" x14ac:dyDescent="0.25">
      <c r="B38" s="901" t="s">
        <v>823</v>
      </c>
      <c r="C38" s="902"/>
      <c r="D38" s="902"/>
      <c r="E38" s="902"/>
      <c r="F38" s="902"/>
      <c r="G38" s="903"/>
      <c r="H38" s="901" t="s">
        <v>824</v>
      </c>
      <c r="I38" s="902"/>
      <c r="J38" s="902"/>
      <c r="K38" s="902"/>
      <c r="L38" s="903"/>
    </row>
    <row r="39" spans="2:12" x14ac:dyDescent="0.25">
      <c r="B39" s="904"/>
      <c r="C39" s="905"/>
      <c r="D39" s="905"/>
      <c r="E39" s="905"/>
      <c r="F39" s="905"/>
      <c r="G39" s="906"/>
      <c r="H39" s="904"/>
      <c r="I39" s="905"/>
      <c r="J39" s="905"/>
      <c r="K39" s="905"/>
      <c r="L39" s="906"/>
    </row>
    <row r="40" spans="2:12" x14ac:dyDescent="0.25">
      <c r="B40" s="904"/>
      <c r="C40" s="905"/>
      <c r="D40" s="905"/>
      <c r="E40" s="905"/>
      <c r="F40" s="905"/>
      <c r="G40" s="906"/>
      <c r="H40" s="904"/>
      <c r="I40" s="905"/>
      <c r="J40" s="905"/>
      <c r="K40" s="905"/>
      <c r="L40" s="906"/>
    </row>
    <row r="41" spans="2:12" x14ac:dyDescent="0.25">
      <c r="B41" s="904"/>
      <c r="C41" s="905"/>
      <c r="D41" s="905"/>
      <c r="E41" s="905"/>
      <c r="F41" s="905"/>
      <c r="G41" s="906"/>
      <c r="H41" s="904"/>
      <c r="I41" s="905"/>
      <c r="J41" s="905"/>
      <c r="K41" s="905"/>
      <c r="L41" s="906"/>
    </row>
    <row r="42" spans="2:12" x14ac:dyDescent="0.25">
      <c r="B42" s="904"/>
      <c r="C42" s="905"/>
      <c r="D42" s="905"/>
      <c r="E42" s="905"/>
      <c r="F42" s="905"/>
      <c r="G42" s="906"/>
      <c r="H42" s="904"/>
      <c r="I42" s="905"/>
      <c r="J42" s="905"/>
      <c r="K42" s="905"/>
      <c r="L42" s="906"/>
    </row>
    <row r="43" spans="2:12" x14ac:dyDescent="0.25">
      <c r="B43" s="904"/>
      <c r="C43" s="905"/>
      <c r="D43" s="905"/>
      <c r="E43" s="905"/>
      <c r="F43" s="905"/>
      <c r="G43" s="906"/>
      <c r="H43" s="904"/>
      <c r="I43" s="905"/>
      <c r="J43" s="905"/>
      <c r="K43" s="905"/>
      <c r="L43" s="906"/>
    </row>
    <row r="44" spans="2:12" x14ac:dyDescent="0.25">
      <c r="B44" s="904"/>
      <c r="C44" s="905"/>
      <c r="D44" s="905"/>
      <c r="E44" s="905"/>
      <c r="F44" s="905"/>
      <c r="G44" s="906"/>
      <c r="H44" s="904"/>
      <c r="I44" s="905"/>
      <c r="J44" s="905"/>
      <c r="K44" s="905"/>
      <c r="L44" s="906"/>
    </row>
    <row r="45" spans="2:12" x14ac:dyDescent="0.25">
      <c r="B45" s="904"/>
      <c r="C45" s="905"/>
      <c r="D45" s="905"/>
      <c r="E45" s="905"/>
      <c r="F45" s="905"/>
      <c r="G45" s="906"/>
      <c r="H45" s="904"/>
      <c r="I45" s="905"/>
      <c r="J45" s="905"/>
      <c r="K45" s="905"/>
      <c r="L45" s="906"/>
    </row>
    <row r="46" spans="2:12" x14ac:dyDescent="0.25">
      <c r="B46" s="904"/>
      <c r="C46" s="905"/>
      <c r="D46" s="905"/>
      <c r="E46" s="905"/>
      <c r="F46" s="905"/>
      <c r="G46" s="906"/>
      <c r="H46" s="904"/>
      <c r="I46" s="905"/>
      <c r="J46" s="905"/>
      <c r="K46" s="905"/>
      <c r="L46" s="906"/>
    </row>
    <row r="47" spans="2:12" x14ac:dyDescent="0.25">
      <c r="B47" s="904"/>
      <c r="C47" s="905"/>
      <c r="D47" s="905"/>
      <c r="E47" s="905"/>
      <c r="F47" s="905"/>
      <c r="G47" s="906"/>
      <c r="H47" s="904"/>
      <c r="I47" s="905"/>
      <c r="J47" s="905"/>
      <c r="K47" s="905"/>
      <c r="L47" s="906"/>
    </row>
    <row r="48" spans="2:12" x14ac:dyDescent="0.25">
      <c r="B48" s="904"/>
      <c r="C48" s="905"/>
      <c r="D48" s="905"/>
      <c r="E48" s="905"/>
      <c r="F48" s="905"/>
      <c r="G48" s="906"/>
      <c r="H48" s="904"/>
      <c r="I48" s="905"/>
      <c r="J48" s="905"/>
      <c r="K48" s="905"/>
      <c r="L48" s="906"/>
    </row>
    <row r="49" spans="2:12" x14ac:dyDescent="0.25">
      <c r="B49" s="904"/>
      <c r="C49" s="905"/>
      <c r="D49" s="905"/>
      <c r="E49" s="905"/>
      <c r="F49" s="905"/>
      <c r="G49" s="906"/>
      <c r="H49" s="904"/>
      <c r="I49" s="905"/>
      <c r="J49" s="905"/>
      <c r="K49" s="905"/>
      <c r="L49" s="906"/>
    </row>
    <row r="50" spans="2:12" x14ac:dyDescent="0.25">
      <c r="B50" s="904"/>
      <c r="C50" s="905"/>
      <c r="D50" s="905"/>
      <c r="E50" s="905"/>
      <c r="F50" s="905"/>
      <c r="G50" s="906"/>
      <c r="H50" s="904"/>
      <c r="I50" s="905"/>
      <c r="J50" s="905"/>
      <c r="K50" s="905"/>
      <c r="L50" s="906"/>
    </row>
    <row r="51" spans="2:12" ht="15.75" thickBot="1" x14ac:dyDescent="0.3">
      <c r="B51" s="904"/>
      <c r="C51" s="905"/>
      <c r="D51" s="905"/>
      <c r="E51" s="905"/>
      <c r="F51" s="905"/>
      <c r="G51" s="906"/>
      <c r="H51" s="904"/>
      <c r="I51" s="905"/>
      <c r="J51" s="905"/>
      <c r="K51" s="905"/>
      <c r="L51" s="906"/>
    </row>
    <row r="52" spans="2:12" ht="20.45" customHeight="1" x14ac:dyDescent="0.25">
      <c r="B52" s="935" t="s">
        <v>872</v>
      </c>
      <c r="C52" s="935"/>
      <c r="D52" s="935"/>
      <c r="E52" s="935"/>
      <c r="F52" s="935"/>
      <c r="G52" s="936"/>
      <c r="H52" s="939" t="s">
        <v>995</v>
      </c>
      <c r="I52" s="940"/>
      <c r="J52" s="940"/>
      <c r="K52" s="940"/>
      <c r="L52" s="941"/>
    </row>
    <row r="53" spans="2:12" ht="15.75" thickBot="1" x14ac:dyDescent="0.3">
      <c r="B53" s="937"/>
      <c r="C53" s="937"/>
      <c r="D53" s="937"/>
      <c r="E53" s="937"/>
      <c r="F53" s="937"/>
      <c r="G53" s="938"/>
      <c r="H53" s="942"/>
      <c r="I53" s="943"/>
      <c r="J53" s="943"/>
      <c r="K53" s="943"/>
      <c r="L53" s="944"/>
    </row>
  </sheetData>
  <mergeCells count="19">
    <mergeCell ref="B36:G37"/>
    <mergeCell ref="H36:L37"/>
    <mergeCell ref="B38:G51"/>
    <mergeCell ref="H38:L51"/>
    <mergeCell ref="B52:G53"/>
    <mergeCell ref="H52:L53"/>
    <mergeCell ref="B6:G19"/>
    <mergeCell ref="H6:L19"/>
    <mergeCell ref="B20:G21"/>
    <mergeCell ref="B22:G35"/>
    <mergeCell ref="H22:L35"/>
    <mergeCell ref="H20:M21"/>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topLeftCell="A7" zoomScaleNormal="100" zoomScaleSheetLayoutView="100" zoomScalePageLayoutView="110" workbookViewId="0">
      <selection activeCell="B21" sqref="B21:G22"/>
    </sheetView>
  </sheetViews>
  <sheetFormatPr baseColWidth="10" defaultColWidth="12" defaultRowHeight="15" x14ac:dyDescent="0.25"/>
  <cols>
    <col min="1" max="1" width="3.85546875" style="132" customWidth="1"/>
    <col min="2" max="2" width="4.85546875" style="132" customWidth="1"/>
    <col min="3" max="3" width="8.7109375" style="132" customWidth="1"/>
    <col min="4" max="4" width="8.42578125" style="132" customWidth="1"/>
    <col min="5" max="5" width="12" style="132"/>
    <col min="6" max="6" width="12.5703125" style="132" customWidth="1"/>
    <col min="7" max="7" width="10" style="132" customWidth="1"/>
    <col min="8" max="8" width="9" style="132" customWidth="1"/>
    <col min="9" max="9" width="23.5703125" style="132" customWidth="1"/>
    <col min="10" max="10" width="13.7109375" style="132" customWidth="1"/>
    <col min="11" max="11" width="14.140625" style="132" customWidth="1"/>
    <col min="12" max="12" width="10" style="132" customWidth="1"/>
    <col min="13" max="13" width="12" style="132" hidden="1" customWidth="1"/>
    <col min="14" max="16384" width="12"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59">
        <v>43944</v>
      </c>
      <c r="G3" s="913" t="s">
        <v>435</v>
      </c>
      <c r="H3" s="914"/>
      <c r="I3" s="915"/>
      <c r="J3" s="927">
        <v>43950</v>
      </c>
      <c r="K3" s="945"/>
      <c r="L3" s="946"/>
    </row>
    <row r="4" spans="2:12" ht="24.95" customHeight="1" x14ac:dyDescent="0.25">
      <c r="B4" s="919" t="s">
        <v>384</v>
      </c>
      <c r="C4" s="920"/>
      <c r="D4" s="920"/>
      <c r="E4" s="920"/>
      <c r="F4" s="920"/>
      <c r="G4" s="920"/>
      <c r="H4" s="921"/>
      <c r="I4" s="167" t="s">
        <v>761</v>
      </c>
      <c r="J4" s="167" t="s">
        <v>2</v>
      </c>
      <c r="K4" s="925" t="s">
        <v>0</v>
      </c>
      <c r="L4" s="926"/>
    </row>
    <row r="5" spans="2:12" ht="24.95" customHeight="1" thickBot="1" x14ac:dyDescent="0.3">
      <c r="B5" s="947"/>
      <c r="C5" s="948"/>
      <c r="D5" s="948"/>
      <c r="E5" s="948"/>
      <c r="F5" s="948"/>
      <c r="G5" s="948"/>
      <c r="H5" s="949"/>
      <c r="I5" s="128" t="s">
        <v>762</v>
      </c>
      <c r="J5" s="165">
        <v>2</v>
      </c>
      <c r="K5" s="950" t="s">
        <v>436</v>
      </c>
      <c r="L5" s="951"/>
    </row>
    <row r="6" spans="2:12" ht="24.95" customHeight="1" x14ac:dyDescent="0.25">
      <c r="B6" s="952" t="s">
        <v>859</v>
      </c>
      <c r="C6" s="953"/>
      <c r="D6" s="953"/>
      <c r="E6" s="953"/>
      <c r="F6" s="953"/>
      <c r="G6" s="953"/>
      <c r="H6" s="953"/>
      <c r="I6" s="953"/>
      <c r="J6" s="953"/>
      <c r="K6" s="953"/>
      <c r="L6" s="954"/>
    </row>
    <row r="7" spans="2:12" ht="15.75" customHeight="1" x14ac:dyDescent="0.25">
      <c r="B7" s="904" t="s">
        <v>658</v>
      </c>
      <c r="C7" s="905"/>
      <c r="D7" s="905"/>
      <c r="E7" s="905"/>
      <c r="F7" s="905"/>
      <c r="G7" s="906"/>
      <c r="H7" s="904" t="s">
        <v>659</v>
      </c>
      <c r="I7" s="905"/>
      <c r="J7" s="905"/>
      <c r="K7" s="905"/>
      <c r="L7" s="906"/>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x14ac:dyDescent="0.25">
      <c r="B19" s="904"/>
      <c r="C19" s="905"/>
      <c r="D19" s="905"/>
      <c r="E19" s="905"/>
      <c r="F19" s="905"/>
      <c r="G19" s="906"/>
      <c r="H19" s="904"/>
      <c r="I19" s="905"/>
      <c r="J19" s="905"/>
      <c r="K19" s="905"/>
      <c r="L19" s="906"/>
    </row>
    <row r="20" spans="2:12" ht="15.75" thickBot="1" x14ac:dyDescent="0.3">
      <c r="B20" s="904"/>
      <c r="C20" s="905"/>
      <c r="D20" s="905"/>
      <c r="E20" s="905"/>
      <c r="F20" s="905"/>
      <c r="G20" s="906"/>
      <c r="H20" s="904"/>
      <c r="I20" s="905"/>
      <c r="J20" s="905"/>
      <c r="K20" s="905"/>
      <c r="L20" s="906"/>
    </row>
    <row r="21" spans="2:12" ht="15" customHeight="1" x14ac:dyDescent="0.25">
      <c r="B21" s="895" t="s">
        <v>905</v>
      </c>
      <c r="C21" s="896"/>
      <c r="D21" s="896"/>
      <c r="E21" s="896"/>
      <c r="F21" s="896"/>
      <c r="G21" s="897"/>
      <c r="H21" s="895" t="s">
        <v>906</v>
      </c>
      <c r="I21" s="896"/>
      <c r="J21" s="896"/>
      <c r="K21" s="896"/>
      <c r="L21" s="896"/>
    </row>
    <row r="22" spans="2:12" ht="29.25" customHeight="1" thickBot="1" x14ac:dyDescent="0.3">
      <c r="B22" s="898"/>
      <c r="C22" s="899"/>
      <c r="D22" s="899"/>
      <c r="E22" s="899"/>
      <c r="F22" s="899"/>
      <c r="G22" s="900"/>
      <c r="H22" s="898"/>
      <c r="I22" s="899"/>
      <c r="J22" s="899"/>
      <c r="K22" s="899"/>
      <c r="L22" s="899"/>
    </row>
    <row r="23" spans="2:12" ht="15.75" customHeight="1" x14ac:dyDescent="0.25">
      <c r="B23" s="901" t="s">
        <v>821</v>
      </c>
      <c r="C23" s="902"/>
      <c r="D23" s="902"/>
      <c r="E23" s="902"/>
      <c r="F23" s="902"/>
      <c r="G23" s="903"/>
      <c r="H23" s="901" t="s">
        <v>822</v>
      </c>
      <c r="I23" s="902"/>
      <c r="J23" s="902"/>
      <c r="K23" s="902"/>
      <c r="L23" s="903"/>
    </row>
    <row r="24" spans="2:12" x14ac:dyDescent="0.25">
      <c r="B24" s="904"/>
      <c r="C24" s="905"/>
      <c r="D24" s="905"/>
      <c r="E24" s="905"/>
      <c r="F24" s="905"/>
      <c r="G24" s="906"/>
      <c r="H24" s="904"/>
      <c r="I24" s="905"/>
      <c r="J24" s="905"/>
      <c r="K24" s="905"/>
      <c r="L24" s="906"/>
    </row>
    <row r="25" spans="2:12" x14ac:dyDescent="0.25">
      <c r="B25" s="904"/>
      <c r="C25" s="905"/>
      <c r="D25" s="905"/>
      <c r="E25" s="905"/>
      <c r="F25" s="905"/>
      <c r="G25" s="906"/>
      <c r="H25" s="904"/>
      <c r="I25" s="905"/>
      <c r="J25" s="905"/>
      <c r="K25" s="905"/>
      <c r="L25" s="906"/>
    </row>
    <row r="26" spans="2:12" x14ac:dyDescent="0.25">
      <c r="B26" s="904"/>
      <c r="C26" s="905"/>
      <c r="D26" s="905"/>
      <c r="E26" s="905"/>
      <c r="F26" s="905"/>
      <c r="G26" s="906"/>
      <c r="H26" s="904"/>
      <c r="I26" s="905"/>
      <c r="J26" s="905"/>
      <c r="K26" s="905"/>
      <c r="L26" s="906"/>
    </row>
    <row r="27" spans="2:12" x14ac:dyDescent="0.25">
      <c r="B27" s="904"/>
      <c r="C27" s="905"/>
      <c r="D27" s="905"/>
      <c r="E27" s="905"/>
      <c r="F27" s="905"/>
      <c r="G27" s="906"/>
      <c r="H27" s="904"/>
      <c r="I27" s="905"/>
      <c r="J27" s="905"/>
      <c r="K27" s="905"/>
      <c r="L27" s="906"/>
    </row>
    <row r="28" spans="2:12" x14ac:dyDescent="0.25">
      <c r="B28" s="904"/>
      <c r="C28" s="905"/>
      <c r="D28" s="905"/>
      <c r="E28" s="905"/>
      <c r="F28" s="905"/>
      <c r="G28" s="906"/>
      <c r="H28" s="904"/>
      <c r="I28" s="905"/>
      <c r="J28" s="905"/>
      <c r="K28" s="905"/>
      <c r="L28" s="906"/>
    </row>
    <row r="29" spans="2:12" x14ac:dyDescent="0.25">
      <c r="B29" s="904"/>
      <c r="C29" s="905"/>
      <c r="D29" s="905"/>
      <c r="E29" s="905"/>
      <c r="F29" s="905"/>
      <c r="G29" s="906"/>
      <c r="H29" s="904"/>
      <c r="I29" s="905"/>
      <c r="J29" s="905"/>
      <c r="K29" s="905"/>
      <c r="L29" s="906"/>
    </row>
    <row r="30" spans="2:12" x14ac:dyDescent="0.25">
      <c r="B30" s="904"/>
      <c r="C30" s="905"/>
      <c r="D30" s="905"/>
      <c r="E30" s="905"/>
      <c r="F30" s="905"/>
      <c r="G30" s="906"/>
      <c r="H30" s="904"/>
      <c r="I30" s="905"/>
      <c r="J30" s="905"/>
      <c r="K30" s="905"/>
      <c r="L30" s="906"/>
    </row>
    <row r="31" spans="2:12" x14ac:dyDescent="0.25">
      <c r="B31" s="904"/>
      <c r="C31" s="905"/>
      <c r="D31" s="905"/>
      <c r="E31" s="905"/>
      <c r="F31" s="905"/>
      <c r="G31" s="906"/>
      <c r="H31" s="904"/>
      <c r="I31" s="905"/>
      <c r="J31" s="905"/>
      <c r="K31" s="905"/>
      <c r="L31" s="906"/>
    </row>
    <row r="32" spans="2:12" x14ac:dyDescent="0.25">
      <c r="B32" s="904"/>
      <c r="C32" s="905"/>
      <c r="D32" s="905"/>
      <c r="E32" s="905"/>
      <c r="F32" s="905"/>
      <c r="G32" s="906"/>
      <c r="H32" s="904"/>
      <c r="I32" s="905"/>
      <c r="J32" s="905"/>
      <c r="K32" s="905"/>
      <c r="L32" s="906"/>
    </row>
    <row r="33" spans="2:13" x14ac:dyDescent="0.25">
      <c r="B33" s="904"/>
      <c r="C33" s="905"/>
      <c r="D33" s="905"/>
      <c r="E33" s="905"/>
      <c r="F33" s="905"/>
      <c r="G33" s="906"/>
      <c r="H33" s="904"/>
      <c r="I33" s="905"/>
      <c r="J33" s="905"/>
      <c r="K33" s="905"/>
      <c r="L33" s="906"/>
    </row>
    <row r="34" spans="2:13" x14ac:dyDescent="0.25">
      <c r="B34" s="904"/>
      <c r="C34" s="905"/>
      <c r="D34" s="905"/>
      <c r="E34" s="905"/>
      <c r="F34" s="905"/>
      <c r="G34" s="906"/>
      <c r="H34" s="904"/>
      <c r="I34" s="905"/>
      <c r="J34" s="905"/>
      <c r="K34" s="905"/>
      <c r="L34" s="906"/>
    </row>
    <row r="35" spans="2:13" x14ac:dyDescent="0.25">
      <c r="B35" s="904"/>
      <c r="C35" s="905"/>
      <c r="D35" s="905"/>
      <c r="E35" s="905"/>
      <c r="F35" s="905"/>
      <c r="G35" s="906"/>
      <c r="H35" s="904"/>
      <c r="I35" s="905"/>
      <c r="J35" s="905"/>
      <c r="K35" s="905"/>
      <c r="L35" s="906"/>
    </row>
    <row r="36" spans="2:13" ht="15.75" thickBot="1" x14ac:dyDescent="0.3">
      <c r="B36" s="904"/>
      <c r="C36" s="905"/>
      <c r="D36" s="905"/>
      <c r="E36" s="905"/>
      <c r="F36" s="905"/>
      <c r="G36" s="906"/>
      <c r="H36" s="904"/>
      <c r="I36" s="905"/>
      <c r="J36" s="905"/>
      <c r="K36" s="905"/>
      <c r="L36" s="906"/>
    </row>
    <row r="37" spans="2:13" ht="15" customHeight="1" x14ac:dyDescent="0.25">
      <c r="B37" s="895" t="s">
        <v>907</v>
      </c>
      <c r="C37" s="896"/>
      <c r="D37" s="896"/>
      <c r="E37" s="896"/>
      <c r="F37" s="896"/>
      <c r="G37" s="897"/>
      <c r="H37" s="889" t="s">
        <v>908</v>
      </c>
      <c r="I37" s="890"/>
      <c r="J37" s="890"/>
      <c r="K37" s="890"/>
      <c r="L37" s="890"/>
      <c r="M37" s="891"/>
    </row>
    <row r="38" spans="2:13" ht="33" customHeight="1" thickBot="1" x14ac:dyDescent="0.3">
      <c r="B38" s="898"/>
      <c r="C38" s="899"/>
      <c r="D38" s="899"/>
      <c r="E38" s="899"/>
      <c r="F38" s="899"/>
      <c r="G38" s="900"/>
      <c r="H38" s="892"/>
      <c r="I38" s="893"/>
      <c r="J38" s="893"/>
      <c r="K38" s="893"/>
      <c r="L38" s="893"/>
      <c r="M38" s="894"/>
    </row>
    <row r="39" spans="2:13" ht="26.25" customHeight="1" thickBot="1" x14ac:dyDescent="0.3">
      <c r="B39" s="952" t="s">
        <v>860</v>
      </c>
      <c r="C39" s="953"/>
      <c r="D39" s="953"/>
      <c r="E39" s="953"/>
      <c r="F39" s="953"/>
      <c r="G39" s="953"/>
      <c r="H39" s="953"/>
      <c r="I39" s="953"/>
      <c r="J39" s="953"/>
      <c r="K39" s="953"/>
      <c r="L39" s="954"/>
      <c r="M39" s="168"/>
    </row>
    <row r="40" spans="2:13" x14ac:dyDescent="0.25">
      <c r="B40" s="901" t="s">
        <v>823</v>
      </c>
      <c r="C40" s="902"/>
      <c r="D40" s="902"/>
      <c r="E40" s="902"/>
      <c r="F40" s="902"/>
      <c r="G40" s="903"/>
      <c r="H40" s="901" t="s">
        <v>824</v>
      </c>
      <c r="I40" s="902"/>
      <c r="J40" s="902"/>
      <c r="K40" s="902"/>
      <c r="L40" s="903"/>
    </row>
    <row r="41" spans="2:13" x14ac:dyDescent="0.25">
      <c r="B41" s="904"/>
      <c r="C41" s="905"/>
      <c r="D41" s="905"/>
      <c r="E41" s="905"/>
      <c r="F41" s="905"/>
      <c r="G41" s="906"/>
      <c r="H41" s="904"/>
      <c r="I41" s="905"/>
      <c r="J41" s="905"/>
      <c r="K41" s="905"/>
      <c r="L41" s="906"/>
    </row>
    <row r="42" spans="2:13" x14ac:dyDescent="0.25">
      <c r="B42" s="904"/>
      <c r="C42" s="905"/>
      <c r="D42" s="905"/>
      <c r="E42" s="905"/>
      <c r="F42" s="905"/>
      <c r="G42" s="906"/>
      <c r="H42" s="904"/>
      <c r="I42" s="905"/>
      <c r="J42" s="905"/>
      <c r="K42" s="905"/>
      <c r="L42" s="906"/>
    </row>
    <row r="43" spans="2:13" x14ac:dyDescent="0.25">
      <c r="B43" s="904"/>
      <c r="C43" s="905"/>
      <c r="D43" s="905"/>
      <c r="E43" s="905"/>
      <c r="F43" s="905"/>
      <c r="G43" s="906"/>
      <c r="H43" s="904"/>
      <c r="I43" s="905"/>
      <c r="J43" s="905"/>
      <c r="K43" s="905"/>
      <c r="L43" s="906"/>
    </row>
    <row r="44" spans="2:13" x14ac:dyDescent="0.25">
      <c r="B44" s="904"/>
      <c r="C44" s="905"/>
      <c r="D44" s="905"/>
      <c r="E44" s="905"/>
      <c r="F44" s="905"/>
      <c r="G44" s="906"/>
      <c r="H44" s="904"/>
      <c r="I44" s="905"/>
      <c r="J44" s="905"/>
      <c r="K44" s="905"/>
      <c r="L44" s="906"/>
    </row>
    <row r="45" spans="2:13" x14ac:dyDescent="0.25">
      <c r="B45" s="904"/>
      <c r="C45" s="905"/>
      <c r="D45" s="905"/>
      <c r="E45" s="905"/>
      <c r="F45" s="905"/>
      <c r="G45" s="906"/>
      <c r="H45" s="904"/>
      <c r="I45" s="905"/>
      <c r="J45" s="905"/>
      <c r="K45" s="905"/>
      <c r="L45" s="906"/>
    </row>
    <row r="46" spans="2:13" x14ac:dyDescent="0.25">
      <c r="B46" s="904"/>
      <c r="C46" s="905"/>
      <c r="D46" s="905"/>
      <c r="E46" s="905"/>
      <c r="F46" s="905"/>
      <c r="G46" s="906"/>
      <c r="H46" s="904"/>
      <c r="I46" s="905"/>
      <c r="J46" s="905"/>
      <c r="K46" s="905"/>
      <c r="L46" s="906"/>
    </row>
    <row r="47" spans="2:13" x14ac:dyDescent="0.25">
      <c r="B47" s="904"/>
      <c r="C47" s="905"/>
      <c r="D47" s="905"/>
      <c r="E47" s="905"/>
      <c r="F47" s="905"/>
      <c r="G47" s="906"/>
      <c r="H47" s="904"/>
      <c r="I47" s="905"/>
      <c r="J47" s="905"/>
      <c r="K47" s="905"/>
      <c r="L47" s="906"/>
    </row>
    <row r="48" spans="2:13" x14ac:dyDescent="0.25">
      <c r="B48" s="904"/>
      <c r="C48" s="905"/>
      <c r="D48" s="905"/>
      <c r="E48" s="905"/>
      <c r="F48" s="905"/>
      <c r="G48" s="906"/>
      <c r="H48" s="904"/>
      <c r="I48" s="905"/>
      <c r="J48" s="905"/>
      <c r="K48" s="905"/>
      <c r="L48" s="906"/>
    </row>
    <row r="49" spans="2:13" x14ac:dyDescent="0.25">
      <c r="B49" s="904"/>
      <c r="C49" s="905"/>
      <c r="D49" s="905"/>
      <c r="E49" s="905"/>
      <c r="F49" s="905"/>
      <c r="G49" s="906"/>
      <c r="H49" s="904"/>
      <c r="I49" s="905"/>
      <c r="J49" s="905"/>
      <c r="K49" s="905"/>
      <c r="L49" s="906"/>
    </row>
    <row r="50" spans="2:13" x14ac:dyDescent="0.25">
      <c r="B50" s="904"/>
      <c r="C50" s="905"/>
      <c r="D50" s="905"/>
      <c r="E50" s="905"/>
      <c r="F50" s="905"/>
      <c r="G50" s="906"/>
      <c r="H50" s="904"/>
      <c r="I50" s="905"/>
      <c r="J50" s="905"/>
      <c r="K50" s="905"/>
      <c r="L50" s="906"/>
    </row>
    <row r="51" spans="2:13" x14ac:dyDescent="0.25">
      <c r="B51" s="904"/>
      <c r="C51" s="905"/>
      <c r="D51" s="905"/>
      <c r="E51" s="905"/>
      <c r="F51" s="905"/>
      <c r="G51" s="906"/>
      <c r="H51" s="904"/>
      <c r="I51" s="905"/>
      <c r="J51" s="905"/>
      <c r="K51" s="905"/>
      <c r="L51" s="906"/>
    </row>
    <row r="52" spans="2:13" x14ac:dyDescent="0.25">
      <c r="B52" s="904"/>
      <c r="C52" s="905"/>
      <c r="D52" s="905"/>
      <c r="E52" s="905"/>
      <c r="F52" s="905"/>
      <c r="G52" s="906"/>
      <c r="H52" s="904"/>
      <c r="I52" s="905"/>
      <c r="J52" s="905"/>
      <c r="K52" s="905"/>
      <c r="L52" s="906"/>
    </row>
    <row r="53" spans="2:13" ht="15.75" thickBot="1" x14ac:dyDescent="0.3">
      <c r="B53" s="904"/>
      <c r="C53" s="905"/>
      <c r="D53" s="905"/>
      <c r="E53" s="905"/>
      <c r="F53" s="905"/>
      <c r="G53" s="906"/>
      <c r="H53" s="904"/>
      <c r="I53" s="905"/>
      <c r="J53" s="905"/>
      <c r="K53" s="905"/>
      <c r="L53" s="906"/>
    </row>
    <row r="54" spans="2:13" ht="15" customHeight="1" x14ac:dyDescent="0.25">
      <c r="B54" s="895" t="s">
        <v>909</v>
      </c>
      <c r="C54" s="896"/>
      <c r="D54" s="896"/>
      <c r="E54" s="896"/>
      <c r="F54" s="896"/>
      <c r="G54" s="897"/>
      <c r="H54" s="895" t="s">
        <v>910</v>
      </c>
      <c r="I54" s="896"/>
      <c r="J54" s="896"/>
      <c r="K54" s="896"/>
      <c r="L54" s="896"/>
      <c r="M54" s="897"/>
    </row>
    <row r="55" spans="2:13" ht="29.25" customHeight="1" thickBot="1" x14ac:dyDescent="0.3">
      <c r="B55" s="898"/>
      <c r="C55" s="899"/>
      <c r="D55" s="899"/>
      <c r="E55" s="899"/>
      <c r="F55" s="899"/>
      <c r="G55" s="900"/>
      <c r="H55" s="898"/>
      <c r="I55" s="899"/>
      <c r="J55" s="899"/>
      <c r="K55" s="899"/>
      <c r="L55" s="899"/>
      <c r="M55" s="900"/>
    </row>
    <row r="56" spans="2:13" ht="15" customHeight="1" x14ac:dyDescent="0.25">
      <c r="B56" s="901" t="s">
        <v>823</v>
      </c>
      <c r="C56" s="902"/>
      <c r="D56" s="902"/>
      <c r="E56" s="902"/>
      <c r="F56" s="902"/>
      <c r="G56" s="903"/>
      <c r="H56" s="901" t="s">
        <v>824</v>
      </c>
      <c r="I56" s="902"/>
      <c r="J56" s="902"/>
      <c r="K56" s="902"/>
      <c r="L56" s="903"/>
    </row>
    <row r="57" spans="2:13" ht="15" customHeight="1" x14ac:dyDescent="0.25">
      <c r="B57" s="904"/>
      <c r="C57" s="905"/>
      <c r="D57" s="905"/>
      <c r="E57" s="905"/>
      <c r="F57" s="905"/>
      <c r="G57" s="906"/>
      <c r="H57" s="904"/>
      <c r="I57" s="905"/>
      <c r="J57" s="905"/>
      <c r="K57" s="905"/>
      <c r="L57" s="906"/>
    </row>
    <row r="58" spans="2:13" ht="15" customHeight="1" x14ac:dyDescent="0.25">
      <c r="B58" s="904"/>
      <c r="C58" s="905"/>
      <c r="D58" s="905"/>
      <c r="E58" s="905"/>
      <c r="F58" s="905"/>
      <c r="G58" s="906"/>
      <c r="H58" s="904"/>
      <c r="I58" s="905"/>
      <c r="J58" s="905"/>
      <c r="K58" s="905"/>
      <c r="L58" s="906"/>
    </row>
    <row r="59" spans="2:13" ht="15" customHeight="1" x14ac:dyDescent="0.25">
      <c r="B59" s="904"/>
      <c r="C59" s="905"/>
      <c r="D59" s="905"/>
      <c r="E59" s="905"/>
      <c r="F59" s="905"/>
      <c r="G59" s="906"/>
      <c r="H59" s="904"/>
      <c r="I59" s="905"/>
      <c r="J59" s="905"/>
      <c r="K59" s="905"/>
      <c r="L59" s="906"/>
    </row>
    <row r="60" spans="2:13" ht="15" customHeight="1" x14ac:dyDescent="0.25">
      <c r="B60" s="904"/>
      <c r="C60" s="905"/>
      <c r="D60" s="905"/>
      <c r="E60" s="905"/>
      <c r="F60" s="905"/>
      <c r="G60" s="906"/>
      <c r="H60" s="904"/>
      <c r="I60" s="905"/>
      <c r="J60" s="905"/>
      <c r="K60" s="905"/>
      <c r="L60" s="906"/>
    </row>
    <row r="61" spans="2:13" ht="15" customHeight="1" x14ac:dyDescent="0.25">
      <c r="B61" s="904"/>
      <c r="C61" s="905"/>
      <c r="D61" s="905"/>
      <c r="E61" s="905"/>
      <c r="F61" s="905"/>
      <c r="G61" s="906"/>
      <c r="H61" s="904"/>
      <c r="I61" s="905"/>
      <c r="J61" s="905"/>
      <c r="K61" s="905"/>
      <c r="L61" s="906"/>
    </row>
    <row r="62" spans="2:13" ht="15" customHeight="1" x14ac:dyDescent="0.25">
      <c r="B62" s="904"/>
      <c r="C62" s="905"/>
      <c r="D62" s="905"/>
      <c r="E62" s="905"/>
      <c r="F62" s="905"/>
      <c r="G62" s="906"/>
      <c r="H62" s="904"/>
      <c r="I62" s="905"/>
      <c r="J62" s="905"/>
      <c r="K62" s="905"/>
      <c r="L62" s="906"/>
    </row>
    <row r="63" spans="2:13" ht="15" customHeight="1" x14ac:dyDescent="0.25">
      <c r="B63" s="904"/>
      <c r="C63" s="905"/>
      <c r="D63" s="905"/>
      <c r="E63" s="905"/>
      <c r="F63" s="905"/>
      <c r="G63" s="906"/>
      <c r="H63" s="904"/>
      <c r="I63" s="905"/>
      <c r="J63" s="905"/>
      <c r="K63" s="905"/>
      <c r="L63" s="906"/>
    </row>
    <row r="64" spans="2:13" ht="15" customHeight="1" x14ac:dyDescent="0.25">
      <c r="B64" s="904"/>
      <c r="C64" s="905"/>
      <c r="D64" s="905"/>
      <c r="E64" s="905"/>
      <c r="F64" s="905"/>
      <c r="G64" s="906"/>
      <c r="H64" s="904"/>
      <c r="I64" s="905"/>
      <c r="J64" s="905"/>
      <c r="K64" s="905"/>
      <c r="L64" s="906"/>
    </row>
    <row r="65" spans="2:13" ht="15" customHeight="1" x14ac:dyDescent="0.25">
      <c r="B65" s="904"/>
      <c r="C65" s="905"/>
      <c r="D65" s="905"/>
      <c r="E65" s="905"/>
      <c r="F65" s="905"/>
      <c r="G65" s="906"/>
      <c r="H65" s="904"/>
      <c r="I65" s="905"/>
      <c r="J65" s="905"/>
      <c r="K65" s="905"/>
      <c r="L65" s="906"/>
    </row>
    <row r="66" spans="2:13" ht="15" customHeight="1" x14ac:dyDescent="0.25">
      <c r="B66" s="904"/>
      <c r="C66" s="905"/>
      <c r="D66" s="905"/>
      <c r="E66" s="905"/>
      <c r="F66" s="905"/>
      <c r="G66" s="906"/>
      <c r="H66" s="904"/>
      <c r="I66" s="905"/>
      <c r="J66" s="905"/>
      <c r="K66" s="905"/>
      <c r="L66" s="906"/>
    </row>
    <row r="67" spans="2:13" ht="15" customHeight="1" x14ac:dyDescent="0.25">
      <c r="B67" s="904"/>
      <c r="C67" s="905"/>
      <c r="D67" s="905"/>
      <c r="E67" s="905"/>
      <c r="F67" s="905"/>
      <c r="G67" s="906"/>
      <c r="H67" s="904"/>
      <c r="I67" s="905"/>
      <c r="J67" s="905"/>
      <c r="K67" s="905"/>
      <c r="L67" s="906"/>
    </row>
    <row r="68" spans="2:13" ht="15" customHeight="1" x14ac:dyDescent="0.25">
      <c r="B68" s="904"/>
      <c r="C68" s="905"/>
      <c r="D68" s="905"/>
      <c r="E68" s="905"/>
      <c r="F68" s="905"/>
      <c r="G68" s="906"/>
      <c r="H68" s="904"/>
      <c r="I68" s="905"/>
      <c r="J68" s="905"/>
      <c r="K68" s="905"/>
      <c r="L68" s="906"/>
    </row>
    <row r="69" spans="2:13" ht="15.75" customHeight="1" thickBot="1" x14ac:dyDescent="0.3">
      <c r="B69" s="904"/>
      <c r="C69" s="905"/>
      <c r="D69" s="905"/>
      <c r="E69" s="905"/>
      <c r="F69" s="905"/>
      <c r="G69" s="906"/>
      <c r="H69" s="904"/>
      <c r="I69" s="905"/>
      <c r="J69" s="905"/>
      <c r="K69" s="905"/>
      <c r="L69" s="906"/>
    </row>
    <row r="70" spans="2:13" ht="23.25" customHeight="1" x14ac:dyDescent="0.25">
      <c r="B70" s="895" t="s">
        <v>911</v>
      </c>
      <c r="C70" s="896"/>
      <c r="D70" s="896"/>
      <c r="E70" s="896"/>
      <c r="F70" s="896"/>
      <c r="G70" s="897"/>
      <c r="H70" s="895" t="s">
        <v>912</v>
      </c>
      <c r="I70" s="896"/>
      <c r="J70" s="896"/>
      <c r="K70" s="896"/>
      <c r="L70" s="896"/>
      <c r="M70" s="897"/>
    </row>
    <row r="71" spans="2:13" ht="25.5" customHeight="1" thickBot="1" x14ac:dyDescent="0.3">
      <c r="B71" s="898"/>
      <c r="C71" s="899"/>
      <c r="D71" s="899"/>
      <c r="E71" s="899"/>
      <c r="F71" s="899"/>
      <c r="G71" s="900"/>
      <c r="H71" s="898"/>
      <c r="I71" s="899"/>
      <c r="J71" s="899"/>
      <c r="K71" s="899"/>
      <c r="L71" s="899"/>
      <c r="M71" s="900"/>
    </row>
    <row r="72" spans="2:13" ht="25.5" customHeight="1" thickBot="1" x14ac:dyDescent="0.3">
      <c r="B72" s="952" t="s">
        <v>861</v>
      </c>
      <c r="C72" s="953"/>
      <c r="D72" s="953"/>
      <c r="E72" s="953"/>
      <c r="F72" s="953"/>
      <c r="G72" s="953"/>
      <c r="H72" s="953"/>
      <c r="I72" s="953"/>
      <c r="J72" s="953"/>
      <c r="K72" s="953"/>
      <c r="L72" s="954"/>
    </row>
    <row r="73" spans="2:13" x14ac:dyDescent="0.25">
      <c r="B73" s="901" t="s">
        <v>823</v>
      </c>
      <c r="C73" s="902"/>
      <c r="D73" s="902"/>
      <c r="E73" s="902"/>
      <c r="F73" s="902"/>
      <c r="G73" s="903"/>
      <c r="H73" s="901" t="s">
        <v>824</v>
      </c>
      <c r="I73" s="902"/>
      <c r="J73" s="902"/>
      <c r="K73" s="902"/>
      <c r="L73" s="903"/>
    </row>
    <row r="74" spans="2:13" x14ac:dyDescent="0.25">
      <c r="B74" s="904"/>
      <c r="C74" s="905"/>
      <c r="D74" s="905"/>
      <c r="E74" s="905"/>
      <c r="F74" s="905"/>
      <c r="G74" s="906"/>
      <c r="H74" s="904"/>
      <c r="I74" s="905"/>
      <c r="J74" s="905"/>
      <c r="K74" s="905"/>
      <c r="L74" s="906"/>
    </row>
    <row r="75" spans="2:13" x14ac:dyDescent="0.25">
      <c r="B75" s="904"/>
      <c r="C75" s="905"/>
      <c r="D75" s="905"/>
      <c r="E75" s="905"/>
      <c r="F75" s="905"/>
      <c r="G75" s="906"/>
      <c r="H75" s="904"/>
      <c r="I75" s="905"/>
      <c r="J75" s="905"/>
      <c r="K75" s="905"/>
      <c r="L75" s="906"/>
    </row>
    <row r="76" spans="2:13" x14ac:dyDescent="0.25">
      <c r="B76" s="904"/>
      <c r="C76" s="905"/>
      <c r="D76" s="905"/>
      <c r="E76" s="905"/>
      <c r="F76" s="905"/>
      <c r="G76" s="906"/>
      <c r="H76" s="904"/>
      <c r="I76" s="905"/>
      <c r="J76" s="905"/>
      <c r="K76" s="905"/>
      <c r="L76" s="906"/>
    </row>
    <row r="77" spans="2:13" x14ac:dyDescent="0.25">
      <c r="B77" s="904"/>
      <c r="C77" s="905"/>
      <c r="D77" s="905"/>
      <c r="E77" s="905"/>
      <c r="F77" s="905"/>
      <c r="G77" s="906"/>
      <c r="H77" s="904"/>
      <c r="I77" s="905"/>
      <c r="J77" s="905"/>
      <c r="K77" s="905"/>
      <c r="L77" s="906"/>
    </row>
    <row r="78" spans="2:13" x14ac:dyDescent="0.25">
      <c r="B78" s="904"/>
      <c r="C78" s="905"/>
      <c r="D78" s="905"/>
      <c r="E78" s="905"/>
      <c r="F78" s="905"/>
      <c r="G78" s="906"/>
      <c r="H78" s="904"/>
      <c r="I78" s="905"/>
      <c r="J78" s="905"/>
      <c r="K78" s="905"/>
      <c r="L78" s="906"/>
    </row>
    <row r="79" spans="2:13" x14ac:dyDescent="0.25">
      <c r="B79" s="904"/>
      <c r="C79" s="905"/>
      <c r="D79" s="905"/>
      <c r="E79" s="905"/>
      <c r="F79" s="905"/>
      <c r="G79" s="906"/>
      <c r="H79" s="904"/>
      <c r="I79" s="905"/>
      <c r="J79" s="905"/>
      <c r="K79" s="905"/>
      <c r="L79" s="906"/>
    </row>
    <row r="80" spans="2:13" x14ac:dyDescent="0.25">
      <c r="B80" s="904"/>
      <c r="C80" s="905"/>
      <c r="D80" s="905"/>
      <c r="E80" s="905"/>
      <c r="F80" s="905"/>
      <c r="G80" s="906"/>
      <c r="H80" s="904"/>
      <c r="I80" s="905"/>
      <c r="J80" s="905"/>
      <c r="K80" s="905"/>
      <c r="L80" s="906"/>
    </row>
    <row r="81" spans="2:12" x14ac:dyDescent="0.25">
      <c r="B81" s="904"/>
      <c r="C81" s="905"/>
      <c r="D81" s="905"/>
      <c r="E81" s="905"/>
      <c r="F81" s="905"/>
      <c r="G81" s="906"/>
      <c r="H81" s="904"/>
      <c r="I81" s="905"/>
      <c r="J81" s="905"/>
      <c r="K81" s="905"/>
      <c r="L81" s="906"/>
    </row>
    <row r="82" spans="2:12" x14ac:dyDescent="0.25">
      <c r="B82" s="904"/>
      <c r="C82" s="905"/>
      <c r="D82" s="905"/>
      <c r="E82" s="905"/>
      <c r="F82" s="905"/>
      <c r="G82" s="906"/>
      <c r="H82" s="904"/>
      <c r="I82" s="905"/>
      <c r="J82" s="905"/>
      <c r="K82" s="905"/>
      <c r="L82" s="906"/>
    </row>
    <row r="83" spans="2:12" x14ac:dyDescent="0.25">
      <c r="B83" s="904"/>
      <c r="C83" s="905"/>
      <c r="D83" s="905"/>
      <c r="E83" s="905"/>
      <c r="F83" s="905"/>
      <c r="G83" s="906"/>
      <c r="H83" s="904"/>
      <c r="I83" s="905"/>
      <c r="J83" s="905"/>
      <c r="K83" s="905"/>
      <c r="L83" s="906"/>
    </row>
    <row r="84" spans="2:12" x14ac:dyDescent="0.25">
      <c r="B84" s="904"/>
      <c r="C84" s="905"/>
      <c r="D84" s="905"/>
      <c r="E84" s="905"/>
      <c r="F84" s="905"/>
      <c r="G84" s="906"/>
      <c r="H84" s="904"/>
      <c r="I84" s="905"/>
      <c r="J84" s="905"/>
      <c r="K84" s="905"/>
      <c r="L84" s="906"/>
    </row>
    <row r="85" spans="2:12" x14ac:dyDescent="0.25">
      <c r="B85" s="904"/>
      <c r="C85" s="905"/>
      <c r="D85" s="905"/>
      <c r="E85" s="905"/>
      <c r="F85" s="905"/>
      <c r="G85" s="906"/>
      <c r="H85" s="904"/>
      <c r="I85" s="905"/>
      <c r="J85" s="905"/>
      <c r="K85" s="905"/>
      <c r="L85" s="906"/>
    </row>
    <row r="86" spans="2:12" ht="15.75" thickBot="1" x14ac:dyDescent="0.3">
      <c r="B86" s="904"/>
      <c r="C86" s="905"/>
      <c r="D86" s="905"/>
      <c r="E86" s="905"/>
      <c r="F86" s="905"/>
      <c r="G86" s="906"/>
      <c r="H86" s="904"/>
      <c r="I86" s="905"/>
      <c r="J86" s="905"/>
      <c r="K86" s="905"/>
      <c r="L86" s="906"/>
    </row>
    <row r="87" spans="2:12" ht="24.75" customHeight="1" x14ac:dyDescent="0.25">
      <c r="B87" s="895" t="s">
        <v>913</v>
      </c>
      <c r="C87" s="896"/>
      <c r="D87" s="896"/>
      <c r="E87" s="896"/>
      <c r="F87" s="896"/>
      <c r="G87" s="896"/>
      <c r="H87" s="896"/>
      <c r="I87" s="896"/>
      <c r="J87" s="896"/>
      <c r="K87" s="896"/>
      <c r="L87" s="896"/>
    </row>
    <row r="88" spans="2:12" ht="25.5" customHeight="1" thickBot="1" x14ac:dyDescent="0.3">
      <c r="B88" s="898"/>
      <c r="C88" s="899"/>
      <c r="D88" s="899"/>
      <c r="E88" s="899"/>
      <c r="F88" s="899"/>
      <c r="G88" s="899"/>
      <c r="H88" s="899"/>
      <c r="I88" s="899"/>
      <c r="J88" s="899"/>
      <c r="K88" s="899"/>
      <c r="L88" s="899"/>
    </row>
    <row r="89" spans="2:12" x14ac:dyDescent="0.25">
      <c r="B89" s="901"/>
      <c r="C89" s="902"/>
      <c r="D89" s="902"/>
      <c r="E89" s="902"/>
      <c r="F89" s="902"/>
      <c r="G89" s="903"/>
      <c r="H89" s="901"/>
      <c r="I89" s="902"/>
      <c r="J89" s="902"/>
      <c r="K89" s="902"/>
      <c r="L89" s="903"/>
    </row>
    <row r="90" spans="2:12" x14ac:dyDescent="0.25">
      <c r="B90" s="904"/>
      <c r="C90" s="905"/>
      <c r="D90" s="905"/>
      <c r="E90" s="905"/>
      <c r="F90" s="905"/>
      <c r="G90" s="906"/>
      <c r="H90" s="904"/>
      <c r="I90" s="905"/>
      <c r="J90" s="905"/>
      <c r="K90" s="905"/>
      <c r="L90" s="906"/>
    </row>
    <row r="91" spans="2:12" x14ac:dyDescent="0.25">
      <c r="B91" s="904"/>
      <c r="C91" s="905"/>
      <c r="D91" s="905"/>
      <c r="E91" s="905"/>
      <c r="F91" s="905"/>
      <c r="G91" s="906"/>
      <c r="H91" s="904"/>
      <c r="I91" s="905"/>
      <c r="J91" s="905"/>
      <c r="K91" s="905"/>
      <c r="L91" s="906"/>
    </row>
    <row r="92" spans="2:12" x14ac:dyDescent="0.25">
      <c r="B92" s="904"/>
      <c r="C92" s="905"/>
      <c r="D92" s="905"/>
      <c r="E92" s="905"/>
      <c r="F92" s="905"/>
      <c r="G92" s="906"/>
      <c r="H92" s="904"/>
      <c r="I92" s="905"/>
      <c r="J92" s="905"/>
      <c r="K92" s="905"/>
      <c r="L92" s="906"/>
    </row>
    <row r="93" spans="2:12" x14ac:dyDescent="0.25">
      <c r="B93" s="904"/>
      <c r="C93" s="905"/>
      <c r="D93" s="905"/>
      <c r="E93" s="905"/>
      <c r="F93" s="905"/>
      <c r="G93" s="906"/>
      <c r="H93" s="904"/>
      <c r="I93" s="905"/>
      <c r="J93" s="905"/>
      <c r="K93" s="905"/>
      <c r="L93" s="906"/>
    </row>
    <row r="94" spans="2:12" x14ac:dyDescent="0.25">
      <c r="B94" s="904"/>
      <c r="C94" s="905"/>
      <c r="D94" s="905"/>
      <c r="E94" s="905"/>
      <c r="F94" s="905"/>
      <c r="G94" s="906"/>
      <c r="H94" s="904"/>
      <c r="I94" s="905"/>
      <c r="J94" s="905"/>
      <c r="K94" s="905"/>
      <c r="L94" s="906"/>
    </row>
    <row r="95" spans="2:12" x14ac:dyDescent="0.25">
      <c r="B95" s="904"/>
      <c r="C95" s="905"/>
      <c r="D95" s="905"/>
      <c r="E95" s="905"/>
      <c r="F95" s="905"/>
      <c r="G95" s="906"/>
      <c r="H95" s="904"/>
      <c r="I95" s="905"/>
      <c r="J95" s="905"/>
      <c r="K95" s="905"/>
      <c r="L95" s="906"/>
    </row>
    <row r="96" spans="2:12" x14ac:dyDescent="0.25">
      <c r="B96" s="904"/>
      <c r="C96" s="905"/>
      <c r="D96" s="905"/>
      <c r="E96" s="905"/>
      <c r="F96" s="905"/>
      <c r="G96" s="906"/>
      <c r="H96" s="904"/>
      <c r="I96" s="905"/>
      <c r="J96" s="905"/>
      <c r="K96" s="905"/>
      <c r="L96" s="906"/>
    </row>
    <row r="97" spans="2:12" x14ac:dyDescent="0.25">
      <c r="B97" s="904"/>
      <c r="C97" s="905"/>
      <c r="D97" s="905"/>
      <c r="E97" s="905"/>
      <c r="F97" s="905"/>
      <c r="G97" s="906"/>
      <c r="H97" s="904"/>
      <c r="I97" s="905"/>
      <c r="J97" s="905"/>
      <c r="K97" s="905"/>
      <c r="L97" s="906"/>
    </row>
    <row r="98" spans="2:12" x14ac:dyDescent="0.25">
      <c r="B98" s="904"/>
      <c r="C98" s="905"/>
      <c r="D98" s="905"/>
      <c r="E98" s="905"/>
      <c r="F98" s="905"/>
      <c r="G98" s="906"/>
      <c r="H98" s="904"/>
      <c r="I98" s="905"/>
      <c r="J98" s="905"/>
      <c r="K98" s="905"/>
      <c r="L98" s="906"/>
    </row>
    <row r="99" spans="2:12" x14ac:dyDescent="0.25">
      <c r="B99" s="904"/>
      <c r="C99" s="905"/>
      <c r="D99" s="905"/>
      <c r="E99" s="905"/>
      <c r="F99" s="905"/>
      <c r="G99" s="906"/>
      <c r="H99" s="904"/>
      <c r="I99" s="905"/>
      <c r="J99" s="905"/>
      <c r="K99" s="905"/>
      <c r="L99" s="906"/>
    </row>
    <row r="100" spans="2:12" x14ac:dyDescent="0.25">
      <c r="B100" s="904"/>
      <c r="C100" s="905"/>
      <c r="D100" s="905"/>
      <c r="E100" s="905"/>
      <c r="F100" s="905"/>
      <c r="G100" s="906"/>
      <c r="H100" s="904"/>
      <c r="I100" s="905"/>
      <c r="J100" s="905"/>
      <c r="K100" s="905"/>
      <c r="L100" s="906"/>
    </row>
    <row r="101" spans="2:12" x14ac:dyDescent="0.25">
      <c r="B101" s="904"/>
      <c r="C101" s="905"/>
      <c r="D101" s="905"/>
      <c r="E101" s="905"/>
      <c r="F101" s="905"/>
      <c r="G101" s="906"/>
      <c r="H101" s="904"/>
      <c r="I101" s="905"/>
      <c r="J101" s="905"/>
      <c r="K101" s="905"/>
      <c r="L101" s="906"/>
    </row>
    <row r="102" spans="2:12" ht="15.75" thickBot="1" x14ac:dyDescent="0.3">
      <c r="B102" s="904"/>
      <c r="C102" s="905"/>
      <c r="D102" s="905"/>
      <c r="E102" s="905"/>
      <c r="F102" s="905"/>
      <c r="G102" s="906"/>
      <c r="H102" s="904"/>
      <c r="I102" s="905"/>
      <c r="J102" s="905"/>
      <c r="K102" s="905"/>
      <c r="L102" s="906"/>
    </row>
    <row r="103" spans="2:12" ht="15.75" customHeight="1" x14ac:dyDescent="0.25">
      <c r="B103" s="895" t="s">
        <v>862</v>
      </c>
      <c r="C103" s="896"/>
      <c r="D103" s="896"/>
      <c r="E103" s="896"/>
      <c r="F103" s="896"/>
      <c r="G103" s="897"/>
      <c r="H103" s="895" t="s">
        <v>914</v>
      </c>
      <c r="I103" s="896"/>
      <c r="J103" s="896"/>
      <c r="K103" s="896"/>
      <c r="L103" s="896"/>
    </row>
    <row r="104" spans="2:12" ht="46.5" customHeight="1" thickBot="1" x14ac:dyDescent="0.3">
      <c r="B104" s="898"/>
      <c r="C104" s="899"/>
      <c r="D104" s="899"/>
      <c r="E104" s="899"/>
      <c r="F104" s="899"/>
      <c r="G104" s="900"/>
      <c r="H104" s="898"/>
      <c r="I104" s="899"/>
      <c r="J104" s="899"/>
      <c r="K104" s="899"/>
      <c r="L104" s="899"/>
    </row>
  </sheetData>
  <mergeCells count="33">
    <mergeCell ref="B87:L88"/>
    <mergeCell ref="B89:G102"/>
    <mergeCell ref="H89:L102"/>
    <mergeCell ref="B103:G104"/>
    <mergeCell ref="H103:L104"/>
    <mergeCell ref="B73:G86"/>
    <mergeCell ref="H73:L86"/>
    <mergeCell ref="B37:G38"/>
    <mergeCell ref="H37:M38"/>
    <mergeCell ref="B39:L39"/>
    <mergeCell ref="B40:G53"/>
    <mergeCell ref="H40:L53"/>
    <mergeCell ref="B54:G55"/>
    <mergeCell ref="H54:M55"/>
    <mergeCell ref="B56:G69"/>
    <mergeCell ref="H56:L69"/>
    <mergeCell ref="B70:G71"/>
    <mergeCell ref="H70:M71"/>
    <mergeCell ref="B72:L72"/>
    <mergeCell ref="B23:G36"/>
    <mergeCell ref="H23:L36"/>
    <mergeCell ref="B1:L2"/>
    <mergeCell ref="B3:E3"/>
    <mergeCell ref="G3:I3"/>
    <mergeCell ref="J3:L3"/>
    <mergeCell ref="B4:H5"/>
    <mergeCell ref="K4:L4"/>
    <mergeCell ref="K5:L5"/>
    <mergeCell ref="B6:L6"/>
    <mergeCell ref="B7:G20"/>
    <mergeCell ref="H7:L20"/>
    <mergeCell ref="B21:G22"/>
    <mergeCell ref="H21:L2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29"/>
  <sheetViews>
    <sheetView view="pageBreakPreview" topLeftCell="A7" zoomScaleNormal="100" zoomScaleSheetLayoutView="100" zoomScalePageLayoutView="110" workbookViewId="0">
      <selection activeCell="O20" sqref="O20"/>
    </sheetView>
  </sheetViews>
  <sheetFormatPr baseColWidth="10" defaultColWidth="12" defaultRowHeight="15" x14ac:dyDescent="0.25"/>
  <cols>
    <col min="1" max="1" width="3.85546875" style="132" customWidth="1"/>
    <col min="2" max="2" width="4.85546875" style="132" customWidth="1"/>
    <col min="3" max="3" width="8.7109375" style="132" customWidth="1"/>
    <col min="4" max="4" width="8.42578125" style="132" customWidth="1"/>
    <col min="5" max="5" width="12" style="132"/>
    <col min="6" max="6" width="17.5703125" style="132" customWidth="1"/>
    <col min="7" max="7" width="10" style="132" customWidth="1"/>
    <col min="8" max="8" width="5.7109375" style="132" customWidth="1"/>
    <col min="9" max="9" width="23.5703125" style="132" customWidth="1"/>
    <col min="10" max="10" width="13.7109375" style="132" customWidth="1"/>
    <col min="11" max="11" width="14.140625" style="132" customWidth="1"/>
    <col min="12" max="12" width="3.5703125" style="132" customWidth="1"/>
    <col min="13" max="13" width="12.28515625" style="132" hidden="1" customWidth="1"/>
    <col min="14" max="16384" width="12"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thickBot="1" x14ac:dyDescent="0.3">
      <c r="B3" s="991" t="s">
        <v>434</v>
      </c>
      <c r="C3" s="992"/>
      <c r="D3" s="992"/>
      <c r="E3" s="993"/>
      <c r="F3" s="186">
        <v>43944</v>
      </c>
      <c r="G3" s="991" t="s">
        <v>435</v>
      </c>
      <c r="H3" s="992"/>
      <c r="I3" s="915"/>
      <c r="J3" s="994">
        <v>43950</v>
      </c>
      <c r="K3" s="995"/>
      <c r="L3" s="996"/>
    </row>
    <row r="4" spans="2:12" ht="24.95" customHeight="1" x14ac:dyDescent="0.25">
      <c r="B4" s="997" t="s">
        <v>384</v>
      </c>
      <c r="C4" s="998"/>
      <c r="D4" s="998"/>
      <c r="E4" s="998"/>
      <c r="F4" s="998"/>
      <c r="G4" s="998"/>
      <c r="H4" s="999"/>
      <c r="I4" s="169" t="s">
        <v>761</v>
      </c>
      <c r="J4" s="167" t="s">
        <v>2</v>
      </c>
      <c r="K4" s="925" t="s">
        <v>0</v>
      </c>
      <c r="L4" s="926"/>
    </row>
    <row r="5" spans="2:12" ht="24.95" customHeight="1" thickBot="1" x14ac:dyDescent="0.3">
      <c r="B5" s="1000"/>
      <c r="C5" s="1001"/>
      <c r="D5" s="1001"/>
      <c r="E5" s="1001"/>
      <c r="F5" s="1001"/>
      <c r="G5" s="1001"/>
      <c r="H5" s="1002"/>
      <c r="I5" s="170" t="s">
        <v>762</v>
      </c>
      <c r="J5" s="167">
        <v>2</v>
      </c>
      <c r="K5" s="925" t="s">
        <v>436</v>
      </c>
      <c r="L5" s="926"/>
    </row>
    <row r="6" spans="2:12" ht="15.75" customHeight="1" x14ac:dyDescent="0.25">
      <c r="B6" s="904" t="s">
        <v>658</v>
      </c>
      <c r="C6" s="905"/>
      <c r="D6" s="905"/>
      <c r="E6" s="905"/>
      <c r="F6" s="905"/>
      <c r="G6" s="906"/>
      <c r="H6" s="904" t="s">
        <v>659</v>
      </c>
      <c r="I6" s="905"/>
      <c r="J6" s="905"/>
      <c r="K6" s="905"/>
      <c r="L6" s="906"/>
    </row>
    <row r="7" spans="2:12" x14ac:dyDescent="0.25">
      <c r="B7" s="904"/>
      <c r="C7" s="905"/>
      <c r="D7" s="905"/>
      <c r="E7" s="905"/>
      <c r="F7" s="905"/>
      <c r="G7" s="906"/>
      <c r="H7" s="904"/>
      <c r="I7" s="905"/>
      <c r="J7" s="905"/>
      <c r="K7" s="905"/>
      <c r="L7" s="906"/>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3" x14ac:dyDescent="0.25">
      <c r="B17" s="904"/>
      <c r="C17" s="905"/>
      <c r="D17" s="905"/>
      <c r="E17" s="905"/>
      <c r="F17" s="905"/>
      <c r="G17" s="906"/>
      <c r="H17" s="904"/>
      <c r="I17" s="905"/>
      <c r="J17" s="905"/>
      <c r="K17" s="905"/>
      <c r="L17" s="906"/>
    </row>
    <row r="18" spans="2:13" x14ac:dyDescent="0.25">
      <c r="B18" s="904"/>
      <c r="C18" s="905"/>
      <c r="D18" s="905"/>
      <c r="E18" s="905"/>
      <c r="F18" s="905"/>
      <c r="G18" s="906"/>
      <c r="H18" s="904"/>
      <c r="I18" s="905"/>
      <c r="J18" s="905"/>
      <c r="K18" s="905"/>
      <c r="L18" s="906"/>
    </row>
    <row r="19" spans="2:13" ht="15.75" thickBot="1" x14ac:dyDescent="0.3">
      <c r="B19" s="988"/>
      <c r="C19" s="989"/>
      <c r="D19" s="989"/>
      <c r="E19" s="989"/>
      <c r="F19" s="989"/>
      <c r="G19" s="990"/>
      <c r="H19" s="904"/>
      <c r="I19" s="905"/>
      <c r="J19" s="905"/>
      <c r="K19" s="905"/>
      <c r="L19" s="906"/>
    </row>
    <row r="20" spans="2:13" x14ac:dyDescent="0.25">
      <c r="B20" s="981" t="s">
        <v>813</v>
      </c>
      <c r="C20" s="982"/>
      <c r="D20" s="982"/>
      <c r="E20" s="982"/>
      <c r="F20" s="982"/>
      <c r="G20" s="983"/>
      <c r="H20" s="987" t="s">
        <v>831</v>
      </c>
      <c r="I20" s="976"/>
      <c r="J20" s="976"/>
      <c r="K20" s="976"/>
      <c r="L20" s="976"/>
      <c r="M20" s="976"/>
    </row>
    <row r="21" spans="2:13" ht="18" customHeight="1" thickBot="1" x14ac:dyDescent="0.3">
      <c r="B21" s="984"/>
      <c r="C21" s="985"/>
      <c r="D21" s="985"/>
      <c r="E21" s="985"/>
      <c r="F21" s="985"/>
      <c r="G21" s="986"/>
      <c r="H21" s="987"/>
      <c r="I21" s="976"/>
      <c r="J21" s="976"/>
      <c r="K21" s="976"/>
      <c r="L21" s="976"/>
      <c r="M21" s="976"/>
    </row>
    <row r="22" spans="2:13" ht="15.75" customHeight="1" x14ac:dyDescent="0.25">
      <c r="B22" s="901" t="s">
        <v>821</v>
      </c>
      <c r="C22" s="902"/>
      <c r="D22" s="902"/>
      <c r="E22" s="902"/>
      <c r="F22" s="902"/>
      <c r="G22" s="903"/>
      <c r="H22" s="901" t="s">
        <v>822</v>
      </c>
      <c r="I22" s="902"/>
      <c r="J22" s="902"/>
      <c r="K22" s="902"/>
      <c r="L22" s="903"/>
    </row>
    <row r="23" spans="2:13" x14ac:dyDescent="0.25">
      <c r="B23" s="904"/>
      <c r="C23" s="905"/>
      <c r="D23" s="905"/>
      <c r="E23" s="905"/>
      <c r="F23" s="905"/>
      <c r="G23" s="906"/>
      <c r="H23" s="904"/>
      <c r="I23" s="905"/>
      <c r="J23" s="905"/>
      <c r="K23" s="905"/>
      <c r="L23" s="906"/>
    </row>
    <row r="24" spans="2:13" x14ac:dyDescent="0.25">
      <c r="B24" s="904"/>
      <c r="C24" s="905"/>
      <c r="D24" s="905"/>
      <c r="E24" s="905"/>
      <c r="F24" s="905"/>
      <c r="G24" s="906"/>
      <c r="H24" s="904"/>
      <c r="I24" s="905"/>
      <c r="J24" s="905"/>
      <c r="K24" s="905"/>
      <c r="L24" s="906"/>
    </row>
    <row r="25" spans="2:13" x14ac:dyDescent="0.25">
      <c r="B25" s="904"/>
      <c r="C25" s="905"/>
      <c r="D25" s="905"/>
      <c r="E25" s="905"/>
      <c r="F25" s="905"/>
      <c r="G25" s="906"/>
      <c r="H25" s="904"/>
      <c r="I25" s="905"/>
      <c r="J25" s="905"/>
      <c r="K25" s="905"/>
      <c r="L25" s="906"/>
    </row>
    <row r="26" spans="2:13" x14ac:dyDescent="0.25">
      <c r="B26" s="904"/>
      <c r="C26" s="905"/>
      <c r="D26" s="905"/>
      <c r="E26" s="905"/>
      <c r="F26" s="905"/>
      <c r="G26" s="906"/>
      <c r="H26" s="904"/>
      <c r="I26" s="905"/>
      <c r="J26" s="905"/>
      <c r="K26" s="905"/>
      <c r="L26" s="906"/>
    </row>
    <row r="27" spans="2:13" x14ac:dyDescent="0.25">
      <c r="B27" s="904"/>
      <c r="C27" s="905"/>
      <c r="D27" s="905"/>
      <c r="E27" s="905"/>
      <c r="F27" s="905"/>
      <c r="G27" s="906"/>
      <c r="H27" s="904"/>
      <c r="I27" s="905"/>
      <c r="J27" s="905"/>
      <c r="K27" s="905"/>
      <c r="L27" s="906"/>
    </row>
    <row r="28" spans="2:13" x14ac:dyDescent="0.25">
      <c r="B28" s="904"/>
      <c r="C28" s="905"/>
      <c r="D28" s="905"/>
      <c r="E28" s="905"/>
      <c r="F28" s="905"/>
      <c r="G28" s="906"/>
      <c r="H28" s="904"/>
      <c r="I28" s="905"/>
      <c r="J28" s="905"/>
      <c r="K28" s="905"/>
      <c r="L28" s="906"/>
    </row>
    <row r="29" spans="2:13" x14ac:dyDescent="0.25">
      <c r="B29" s="904"/>
      <c r="C29" s="905"/>
      <c r="D29" s="905"/>
      <c r="E29" s="905"/>
      <c r="F29" s="905"/>
      <c r="G29" s="906"/>
      <c r="H29" s="904"/>
      <c r="I29" s="905"/>
      <c r="J29" s="905"/>
      <c r="K29" s="905"/>
      <c r="L29" s="906"/>
    </row>
    <row r="30" spans="2:13" x14ac:dyDescent="0.25">
      <c r="B30" s="904"/>
      <c r="C30" s="905"/>
      <c r="D30" s="905"/>
      <c r="E30" s="905"/>
      <c r="F30" s="905"/>
      <c r="G30" s="906"/>
      <c r="H30" s="904"/>
      <c r="I30" s="905"/>
      <c r="J30" s="905"/>
      <c r="K30" s="905"/>
      <c r="L30" s="906"/>
    </row>
    <row r="31" spans="2:13" x14ac:dyDescent="0.25">
      <c r="B31" s="904"/>
      <c r="C31" s="905"/>
      <c r="D31" s="905"/>
      <c r="E31" s="905"/>
      <c r="F31" s="905"/>
      <c r="G31" s="906"/>
      <c r="H31" s="904"/>
      <c r="I31" s="905"/>
      <c r="J31" s="905"/>
      <c r="K31" s="905"/>
      <c r="L31" s="906"/>
    </row>
    <row r="32" spans="2:13" x14ac:dyDescent="0.25">
      <c r="B32" s="904"/>
      <c r="C32" s="905"/>
      <c r="D32" s="905"/>
      <c r="E32" s="905"/>
      <c r="F32" s="905"/>
      <c r="G32" s="906"/>
      <c r="H32" s="904"/>
      <c r="I32" s="905"/>
      <c r="J32" s="905"/>
      <c r="K32" s="905"/>
      <c r="L32" s="906"/>
    </row>
    <row r="33" spans="2:12" x14ac:dyDescent="0.25">
      <c r="B33" s="904"/>
      <c r="C33" s="905"/>
      <c r="D33" s="905"/>
      <c r="E33" s="905"/>
      <c r="F33" s="905"/>
      <c r="G33" s="906"/>
      <c r="H33" s="904"/>
      <c r="I33" s="905"/>
      <c r="J33" s="905"/>
      <c r="K33" s="905"/>
      <c r="L33" s="906"/>
    </row>
    <row r="34" spans="2:12" x14ac:dyDescent="0.25">
      <c r="B34" s="904"/>
      <c r="C34" s="905"/>
      <c r="D34" s="905"/>
      <c r="E34" s="905"/>
      <c r="F34" s="905"/>
      <c r="G34" s="906"/>
      <c r="H34" s="904"/>
      <c r="I34" s="905"/>
      <c r="J34" s="905"/>
      <c r="K34" s="905"/>
      <c r="L34" s="906"/>
    </row>
    <row r="35" spans="2:12" ht="15.75" thickBot="1" x14ac:dyDescent="0.3">
      <c r="B35" s="988"/>
      <c r="C35" s="989"/>
      <c r="D35" s="989"/>
      <c r="E35" s="989"/>
      <c r="F35" s="989"/>
      <c r="G35" s="990"/>
      <c r="H35" s="904"/>
      <c r="I35" s="905"/>
      <c r="J35" s="905"/>
      <c r="K35" s="905"/>
      <c r="L35" s="906"/>
    </row>
    <row r="36" spans="2:12" ht="20.25" customHeight="1" x14ac:dyDescent="0.25">
      <c r="B36" s="981" t="s">
        <v>966</v>
      </c>
      <c r="C36" s="982"/>
      <c r="D36" s="982"/>
      <c r="E36" s="982"/>
      <c r="F36" s="982"/>
      <c r="G36" s="983"/>
      <c r="H36" s="987" t="s">
        <v>967</v>
      </c>
      <c r="I36" s="976"/>
      <c r="J36" s="976"/>
      <c r="K36" s="976"/>
      <c r="L36" s="976"/>
    </row>
    <row r="37" spans="2:12" ht="18" customHeight="1" thickBot="1" x14ac:dyDescent="0.3">
      <c r="B37" s="984"/>
      <c r="C37" s="985"/>
      <c r="D37" s="985"/>
      <c r="E37" s="985"/>
      <c r="F37" s="985"/>
      <c r="G37" s="986"/>
      <c r="H37" s="987"/>
      <c r="I37" s="976"/>
      <c r="J37" s="976"/>
      <c r="K37" s="976"/>
      <c r="L37" s="976"/>
    </row>
    <row r="38" spans="2:12" x14ac:dyDescent="0.25">
      <c r="B38" s="901" t="s">
        <v>823</v>
      </c>
      <c r="C38" s="902"/>
      <c r="D38" s="902"/>
      <c r="E38" s="902"/>
      <c r="F38" s="902"/>
      <c r="G38" s="903"/>
      <c r="H38" s="901" t="s">
        <v>824</v>
      </c>
      <c r="I38" s="902"/>
      <c r="J38" s="902"/>
      <c r="K38" s="902"/>
      <c r="L38" s="903"/>
    </row>
    <row r="39" spans="2:12" x14ac:dyDescent="0.25">
      <c r="B39" s="904"/>
      <c r="C39" s="905"/>
      <c r="D39" s="905"/>
      <c r="E39" s="905"/>
      <c r="F39" s="905"/>
      <c r="G39" s="906"/>
      <c r="H39" s="904"/>
      <c r="I39" s="905"/>
      <c r="J39" s="905"/>
      <c r="K39" s="905"/>
      <c r="L39" s="906"/>
    </row>
    <row r="40" spans="2:12" x14ac:dyDescent="0.25">
      <c r="B40" s="904"/>
      <c r="C40" s="905"/>
      <c r="D40" s="905"/>
      <c r="E40" s="905"/>
      <c r="F40" s="905"/>
      <c r="G40" s="906"/>
      <c r="H40" s="904"/>
      <c r="I40" s="905"/>
      <c r="J40" s="905"/>
      <c r="K40" s="905"/>
      <c r="L40" s="906"/>
    </row>
    <row r="41" spans="2:12" x14ac:dyDescent="0.25">
      <c r="B41" s="904"/>
      <c r="C41" s="905"/>
      <c r="D41" s="905"/>
      <c r="E41" s="905"/>
      <c r="F41" s="905"/>
      <c r="G41" s="906"/>
      <c r="H41" s="904"/>
      <c r="I41" s="905"/>
      <c r="J41" s="905"/>
      <c r="K41" s="905"/>
      <c r="L41" s="906"/>
    </row>
    <row r="42" spans="2:12" x14ac:dyDescent="0.25">
      <c r="B42" s="904"/>
      <c r="C42" s="905"/>
      <c r="D42" s="905"/>
      <c r="E42" s="905"/>
      <c r="F42" s="905"/>
      <c r="G42" s="906"/>
      <c r="H42" s="904"/>
      <c r="I42" s="905"/>
      <c r="J42" s="905"/>
      <c r="K42" s="905"/>
      <c r="L42" s="906"/>
    </row>
    <row r="43" spans="2:12" x14ac:dyDescent="0.25">
      <c r="B43" s="904"/>
      <c r="C43" s="905"/>
      <c r="D43" s="905"/>
      <c r="E43" s="905"/>
      <c r="F43" s="905"/>
      <c r="G43" s="906"/>
      <c r="H43" s="904"/>
      <c r="I43" s="905"/>
      <c r="J43" s="905"/>
      <c r="K43" s="905"/>
      <c r="L43" s="906"/>
    </row>
    <row r="44" spans="2:12" x14ac:dyDescent="0.25">
      <c r="B44" s="904"/>
      <c r="C44" s="905"/>
      <c r="D44" s="905"/>
      <c r="E44" s="905"/>
      <c r="F44" s="905"/>
      <c r="G44" s="906"/>
      <c r="H44" s="904"/>
      <c r="I44" s="905"/>
      <c r="J44" s="905"/>
      <c r="K44" s="905"/>
      <c r="L44" s="906"/>
    </row>
    <row r="45" spans="2:12" x14ac:dyDescent="0.25">
      <c r="B45" s="904"/>
      <c r="C45" s="905"/>
      <c r="D45" s="905"/>
      <c r="E45" s="905"/>
      <c r="F45" s="905"/>
      <c r="G45" s="906"/>
      <c r="H45" s="904"/>
      <c r="I45" s="905"/>
      <c r="J45" s="905"/>
      <c r="K45" s="905"/>
      <c r="L45" s="906"/>
    </row>
    <row r="46" spans="2:12" x14ac:dyDescent="0.25">
      <c r="B46" s="904"/>
      <c r="C46" s="905"/>
      <c r="D46" s="905"/>
      <c r="E46" s="905"/>
      <c r="F46" s="905"/>
      <c r="G46" s="906"/>
      <c r="H46" s="904"/>
      <c r="I46" s="905"/>
      <c r="J46" s="905"/>
      <c r="K46" s="905"/>
      <c r="L46" s="906"/>
    </row>
    <row r="47" spans="2:12" x14ac:dyDescent="0.25">
      <c r="B47" s="904"/>
      <c r="C47" s="905"/>
      <c r="D47" s="905"/>
      <c r="E47" s="905"/>
      <c r="F47" s="905"/>
      <c r="G47" s="906"/>
      <c r="H47" s="904"/>
      <c r="I47" s="905"/>
      <c r="J47" s="905"/>
      <c r="K47" s="905"/>
      <c r="L47" s="906"/>
    </row>
    <row r="48" spans="2:12" x14ac:dyDescent="0.25">
      <c r="B48" s="904"/>
      <c r="C48" s="905"/>
      <c r="D48" s="905"/>
      <c r="E48" s="905"/>
      <c r="F48" s="905"/>
      <c r="G48" s="906"/>
      <c r="H48" s="904"/>
      <c r="I48" s="905"/>
      <c r="J48" s="905"/>
      <c r="K48" s="905"/>
      <c r="L48" s="906"/>
    </row>
    <row r="49" spans="2:12" x14ac:dyDescent="0.25">
      <c r="B49" s="904"/>
      <c r="C49" s="905"/>
      <c r="D49" s="905"/>
      <c r="E49" s="905"/>
      <c r="F49" s="905"/>
      <c r="G49" s="906"/>
      <c r="H49" s="904"/>
      <c r="I49" s="905"/>
      <c r="J49" s="905"/>
      <c r="K49" s="905"/>
      <c r="L49" s="906"/>
    </row>
    <row r="50" spans="2:12" x14ac:dyDescent="0.25">
      <c r="B50" s="904"/>
      <c r="C50" s="905"/>
      <c r="D50" s="905"/>
      <c r="E50" s="905"/>
      <c r="F50" s="905"/>
      <c r="G50" s="906"/>
      <c r="H50" s="904"/>
      <c r="I50" s="905"/>
      <c r="J50" s="905"/>
      <c r="K50" s="905"/>
      <c r="L50" s="906"/>
    </row>
    <row r="51" spans="2:12" ht="15.75" thickBot="1" x14ac:dyDescent="0.3">
      <c r="B51" s="988"/>
      <c r="C51" s="989"/>
      <c r="D51" s="989"/>
      <c r="E51" s="989"/>
      <c r="F51" s="989"/>
      <c r="G51" s="990"/>
      <c r="H51" s="904"/>
      <c r="I51" s="905"/>
      <c r="J51" s="905"/>
      <c r="K51" s="905"/>
      <c r="L51" s="906"/>
    </row>
    <row r="52" spans="2:12" ht="24" customHeight="1" x14ac:dyDescent="0.25">
      <c r="B52" s="981" t="s">
        <v>968</v>
      </c>
      <c r="C52" s="982"/>
      <c r="D52" s="982"/>
      <c r="E52" s="982"/>
      <c r="F52" s="982"/>
      <c r="G52" s="983"/>
      <c r="H52" s="987" t="s">
        <v>969</v>
      </c>
      <c r="I52" s="976"/>
      <c r="J52" s="976"/>
      <c r="K52" s="976"/>
      <c r="L52" s="976"/>
    </row>
    <row r="53" spans="2:12" ht="15.75" thickBot="1" x14ac:dyDescent="0.3">
      <c r="B53" s="984"/>
      <c r="C53" s="985"/>
      <c r="D53" s="985"/>
      <c r="E53" s="985"/>
      <c r="F53" s="985"/>
      <c r="G53" s="986"/>
      <c r="H53" s="987"/>
      <c r="I53" s="976"/>
      <c r="J53" s="976"/>
      <c r="K53" s="976"/>
      <c r="L53" s="976"/>
    </row>
    <row r="54" spans="2:12" x14ac:dyDescent="0.25">
      <c r="B54" s="961"/>
      <c r="C54" s="962"/>
      <c r="D54" s="962"/>
      <c r="E54" s="962"/>
      <c r="F54" s="962"/>
      <c r="G54" s="963"/>
      <c r="H54" s="961"/>
      <c r="I54" s="962"/>
      <c r="J54" s="962"/>
      <c r="K54" s="962"/>
      <c r="L54" s="963"/>
    </row>
    <row r="55" spans="2:12" x14ac:dyDescent="0.25">
      <c r="B55" s="964"/>
      <c r="C55" s="965"/>
      <c r="D55" s="965"/>
      <c r="E55" s="965"/>
      <c r="F55" s="965"/>
      <c r="G55" s="966"/>
      <c r="H55" s="964"/>
      <c r="I55" s="965"/>
      <c r="J55" s="965"/>
      <c r="K55" s="965"/>
      <c r="L55" s="966"/>
    </row>
    <row r="56" spans="2:12" x14ac:dyDescent="0.25">
      <c r="B56" s="964"/>
      <c r="C56" s="965"/>
      <c r="D56" s="965"/>
      <c r="E56" s="965"/>
      <c r="F56" s="965"/>
      <c r="G56" s="966"/>
      <c r="H56" s="964"/>
      <c r="I56" s="965"/>
      <c r="J56" s="965"/>
      <c r="K56" s="965"/>
      <c r="L56" s="966"/>
    </row>
    <row r="57" spans="2:12" x14ac:dyDescent="0.25">
      <c r="B57" s="964"/>
      <c r="C57" s="965"/>
      <c r="D57" s="965"/>
      <c r="E57" s="965"/>
      <c r="F57" s="965"/>
      <c r="G57" s="966"/>
      <c r="H57" s="964"/>
      <c r="I57" s="965"/>
      <c r="J57" s="965"/>
      <c r="K57" s="965"/>
      <c r="L57" s="966"/>
    </row>
    <row r="58" spans="2:12" x14ac:dyDescent="0.25">
      <c r="B58" s="964"/>
      <c r="C58" s="965"/>
      <c r="D58" s="965"/>
      <c r="E58" s="965"/>
      <c r="F58" s="965"/>
      <c r="G58" s="966"/>
      <c r="H58" s="964"/>
      <c r="I58" s="965"/>
      <c r="J58" s="965"/>
      <c r="K58" s="965"/>
      <c r="L58" s="966"/>
    </row>
    <row r="59" spans="2:12" x14ac:dyDescent="0.25">
      <c r="B59" s="964"/>
      <c r="C59" s="965"/>
      <c r="D59" s="965"/>
      <c r="E59" s="965"/>
      <c r="F59" s="965"/>
      <c r="G59" s="966"/>
      <c r="H59" s="964"/>
      <c r="I59" s="965"/>
      <c r="J59" s="965"/>
      <c r="K59" s="965"/>
      <c r="L59" s="966"/>
    </row>
    <row r="60" spans="2:12" x14ac:dyDescent="0.25">
      <c r="B60" s="964"/>
      <c r="C60" s="965"/>
      <c r="D60" s="965"/>
      <c r="E60" s="965"/>
      <c r="F60" s="965"/>
      <c r="G60" s="966"/>
      <c r="H60" s="964"/>
      <c r="I60" s="965"/>
      <c r="J60" s="965"/>
      <c r="K60" s="965"/>
      <c r="L60" s="966"/>
    </row>
    <row r="61" spans="2:12" x14ac:dyDescent="0.25">
      <c r="B61" s="964"/>
      <c r="C61" s="965"/>
      <c r="D61" s="965"/>
      <c r="E61" s="965"/>
      <c r="F61" s="965"/>
      <c r="G61" s="966"/>
      <c r="H61" s="964"/>
      <c r="I61" s="965"/>
      <c r="J61" s="965"/>
      <c r="K61" s="965"/>
      <c r="L61" s="966"/>
    </row>
    <row r="62" spans="2:12" x14ac:dyDescent="0.25">
      <c r="B62" s="964"/>
      <c r="C62" s="965"/>
      <c r="D62" s="965"/>
      <c r="E62" s="965"/>
      <c r="F62" s="965"/>
      <c r="G62" s="966"/>
      <c r="H62" s="964"/>
      <c r="I62" s="965"/>
      <c r="J62" s="965"/>
      <c r="K62" s="965"/>
      <c r="L62" s="966"/>
    </row>
    <row r="63" spans="2:12" x14ac:dyDescent="0.25">
      <c r="B63" s="964"/>
      <c r="C63" s="965"/>
      <c r="D63" s="965"/>
      <c r="E63" s="965"/>
      <c r="F63" s="965"/>
      <c r="G63" s="966"/>
      <c r="H63" s="964"/>
      <c r="I63" s="965"/>
      <c r="J63" s="965"/>
      <c r="K63" s="965"/>
      <c r="L63" s="966"/>
    </row>
    <row r="64" spans="2:12" x14ac:dyDescent="0.25">
      <c r="B64" s="964"/>
      <c r="C64" s="965"/>
      <c r="D64" s="965"/>
      <c r="E64" s="965"/>
      <c r="F64" s="965"/>
      <c r="G64" s="966"/>
      <c r="H64" s="964"/>
      <c r="I64" s="965"/>
      <c r="J64" s="965"/>
      <c r="K64" s="965"/>
      <c r="L64" s="966"/>
    </row>
    <row r="65" spans="2:12" x14ac:dyDescent="0.25">
      <c r="B65" s="964"/>
      <c r="C65" s="965"/>
      <c r="D65" s="965"/>
      <c r="E65" s="965"/>
      <c r="F65" s="965"/>
      <c r="G65" s="966"/>
      <c r="H65" s="964"/>
      <c r="I65" s="965"/>
      <c r="J65" s="965"/>
      <c r="K65" s="965"/>
      <c r="L65" s="966"/>
    </row>
    <row r="66" spans="2:12" x14ac:dyDescent="0.25">
      <c r="B66" s="964"/>
      <c r="C66" s="965"/>
      <c r="D66" s="965"/>
      <c r="E66" s="965"/>
      <c r="F66" s="965"/>
      <c r="G66" s="966"/>
      <c r="H66" s="964"/>
      <c r="I66" s="965"/>
      <c r="J66" s="965"/>
      <c r="K66" s="965"/>
      <c r="L66" s="966"/>
    </row>
    <row r="67" spans="2:12" ht="15.75" thickBot="1" x14ac:dyDescent="0.3">
      <c r="B67" s="967"/>
      <c r="C67" s="968"/>
      <c r="D67" s="968"/>
      <c r="E67" s="968"/>
      <c r="F67" s="968"/>
      <c r="G67" s="969"/>
      <c r="H67" s="967"/>
      <c r="I67" s="968"/>
      <c r="J67" s="968"/>
      <c r="K67" s="968"/>
      <c r="L67" s="969"/>
    </row>
    <row r="68" spans="2:12" x14ac:dyDescent="0.25">
      <c r="B68" s="981" t="s">
        <v>813</v>
      </c>
      <c r="C68" s="982"/>
      <c r="D68" s="982"/>
      <c r="E68" s="982"/>
      <c r="F68" s="982"/>
      <c r="G68" s="983"/>
      <c r="H68" s="971" t="s">
        <v>970</v>
      </c>
      <c r="I68" s="971"/>
      <c r="J68" s="971"/>
      <c r="K68" s="971"/>
      <c r="L68" s="972"/>
    </row>
    <row r="69" spans="2:12" ht="15.75" thickBot="1" x14ac:dyDescent="0.3">
      <c r="B69" s="984"/>
      <c r="C69" s="985"/>
      <c r="D69" s="985"/>
      <c r="E69" s="985"/>
      <c r="F69" s="985"/>
      <c r="G69" s="986"/>
      <c r="H69" s="979"/>
      <c r="I69" s="979"/>
      <c r="J69" s="979"/>
      <c r="K69" s="979"/>
      <c r="L69" s="980"/>
    </row>
    <row r="70" spans="2:12" ht="15.75" customHeight="1" x14ac:dyDescent="0.25">
      <c r="B70" s="961"/>
      <c r="C70" s="962"/>
      <c r="D70" s="962"/>
      <c r="E70" s="962"/>
      <c r="F70" s="962"/>
      <c r="G70" s="963"/>
      <c r="H70" s="961"/>
      <c r="I70" s="962"/>
      <c r="J70" s="962"/>
      <c r="K70" s="962"/>
      <c r="L70" s="963"/>
    </row>
    <row r="71" spans="2:12" x14ac:dyDescent="0.25">
      <c r="B71" s="964"/>
      <c r="C71" s="965"/>
      <c r="D71" s="965"/>
      <c r="E71" s="965"/>
      <c r="F71" s="965"/>
      <c r="G71" s="966"/>
      <c r="H71" s="964"/>
      <c r="I71" s="965"/>
      <c r="J71" s="965"/>
      <c r="K71" s="965"/>
      <c r="L71" s="966"/>
    </row>
    <row r="72" spans="2:12" x14ac:dyDescent="0.25">
      <c r="B72" s="964"/>
      <c r="C72" s="965"/>
      <c r="D72" s="965"/>
      <c r="E72" s="965"/>
      <c r="F72" s="965"/>
      <c r="G72" s="966"/>
      <c r="H72" s="964"/>
      <c r="I72" s="965"/>
      <c r="J72" s="965"/>
      <c r="K72" s="965"/>
      <c r="L72" s="966"/>
    </row>
    <row r="73" spans="2:12" x14ac:dyDescent="0.25">
      <c r="B73" s="964"/>
      <c r="C73" s="965"/>
      <c r="D73" s="965"/>
      <c r="E73" s="965"/>
      <c r="F73" s="965"/>
      <c r="G73" s="966"/>
      <c r="H73" s="964"/>
      <c r="I73" s="965"/>
      <c r="J73" s="965"/>
      <c r="K73" s="965"/>
      <c r="L73" s="966"/>
    </row>
    <row r="74" spans="2:12" x14ac:dyDescent="0.25">
      <c r="B74" s="964"/>
      <c r="C74" s="965"/>
      <c r="D74" s="965"/>
      <c r="E74" s="965"/>
      <c r="F74" s="965"/>
      <c r="G74" s="966"/>
      <c r="H74" s="964"/>
      <c r="I74" s="965"/>
      <c r="J74" s="965"/>
      <c r="K74" s="965"/>
      <c r="L74" s="966"/>
    </row>
    <row r="75" spans="2:12" x14ac:dyDescent="0.25">
      <c r="B75" s="964"/>
      <c r="C75" s="965"/>
      <c r="D75" s="965"/>
      <c r="E75" s="965"/>
      <c r="F75" s="965"/>
      <c r="G75" s="966"/>
      <c r="H75" s="964"/>
      <c r="I75" s="965"/>
      <c r="J75" s="965"/>
      <c r="K75" s="965"/>
      <c r="L75" s="966"/>
    </row>
    <row r="76" spans="2:12" x14ac:dyDescent="0.25">
      <c r="B76" s="964"/>
      <c r="C76" s="965"/>
      <c r="D76" s="965"/>
      <c r="E76" s="965"/>
      <c r="F76" s="965"/>
      <c r="G76" s="966"/>
      <c r="H76" s="964"/>
      <c r="I76" s="965"/>
      <c r="J76" s="965"/>
      <c r="K76" s="965"/>
      <c r="L76" s="966"/>
    </row>
    <row r="77" spans="2:12" x14ac:dyDescent="0.25">
      <c r="B77" s="964"/>
      <c r="C77" s="965"/>
      <c r="D77" s="965"/>
      <c r="E77" s="965"/>
      <c r="F77" s="965"/>
      <c r="G77" s="966"/>
      <c r="H77" s="964"/>
      <c r="I77" s="965"/>
      <c r="J77" s="965"/>
      <c r="K77" s="965"/>
      <c r="L77" s="966"/>
    </row>
    <row r="78" spans="2:12" x14ac:dyDescent="0.25">
      <c r="B78" s="964"/>
      <c r="C78" s="965"/>
      <c r="D78" s="965"/>
      <c r="E78" s="965"/>
      <c r="F78" s="965"/>
      <c r="G78" s="966"/>
      <c r="H78" s="964"/>
      <c r="I78" s="965"/>
      <c r="J78" s="965"/>
      <c r="K78" s="965"/>
      <c r="L78" s="966"/>
    </row>
    <row r="79" spans="2:12" x14ac:dyDescent="0.25">
      <c r="B79" s="964"/>
      <c r="C79" s="965"/>
      <c r="D79" s="965"/>
      <c r="E79" s="965"/>
      <c r="F79" s="965"/>
      <c r="G79" s="966"/>
      <c r="H79" s="964"/>
      <c r="I79" s="965"/>
      <c r="J79" s="965"/>
      <c r="K79" s="965"/>
      <c r="L79" s="966"/>
    </row>
    <row r="80" spans="2:12" x14ac:dyDescent="0.25">
      <c r="B80" s="964"/>
      <c r="C80" s="965"/>
      <c r="D80" s="965"/>
      <c r="E80" s="965"/>
      <c r="F80" s="965"/>
      <c r="G80" s="966"/>
      <c r="H80" s="964"/>
      <c r="I80" s="965"/>
      <c r="J80" s="965"/>
      <c r="K80" s="965"/>
      <c r="L80" s="966"/>
    </row>
    <row r="81" spans="2:12" x14ac:dyDescent="0.25">
      <c r="B81" s="964"/>
      <c r="C81" s="965"/>
      <c r="D81" s="965"/>
      <c r="E81" s="965"/>
      <c r="F81" s="965"/>
      <c r="G81" s="966"/>
      <c r="H81" s="964"/>
      <c r="I81" s="965"/>
      <c r="J81" s="965"/>
      <c r="K81" s="965"/>
      <c r="L81" s="966"/>
    </row>
    <row r="82" spans="2:12" x14ac:dyDescent="0.25">
      <c r="B82" s="964"/>
      <c r="C82" s="965"/>
      <c r="D82" s="965"/>
      <c r="E82" s="965"/>
      <c r="F82" s="965"/>
      <c r="G82" s="966"/>
      <c r="H82" s="964"/>
      <c r="I82" s="965"/>
      <c r="J82" s="965"/>
      <c r="K82" s="965"/>
      <c r="L82" s="966"/>
    </row>
    <row r="83" spans="2:12" ht="15.75" thickBot="1" x14ac:dyDescent="0.3">
      <c r="B83" s="967"/>
      <c r="C83" s="968"/>
      <c r="D83" s="968"/>
      <c r="E83" s="968"/>
      <c r="F83" s="968"/>
      <c r="G83" s="969"/>
      <c r="H83" s="967"/>
      <c r="I83" s="968"/>
      <c r="J83" s="968"/>
      <c r="K83" s="968"/>
      <c r="L83" s="969"/>
    </row>
    <row r="84" spans="2:12" x14ac:dyDescent="0.25">
      <c r="B84" s="981" t="s">
        <v>971</v>
      </c>
      <c r="C84" s="982"/>
      <c r="D84" s="982"/>
      <c r="E84" s="982"/>
      <c r="F84" s="982"/>
      <c r="G84" s="983"/>
      <c r="H84" s="987" t="s">
        <v>972</v>
      </c>
      <c r="I84" s="976"/>
      <c r="J84" s="976"/>
      <c r="K84" s="976"/>
      <c r="L84" s="976"/>
    </row>
    <row r="85" spans="2:12" ht="30" customHeight="1" thickBot="1" x14ac:dyDescent="0.3">
      <c r="B85" s="984"/>
      <c r="C85" s="985"/>
      <c r="D85" s="985"/>
      <c r="E85" s="985"/>
      <c r="F85" s="985"/>
      <c r="G85" s="986"/>
      <c r="H85" s="987"/>
      <c r="I85" s="976"/>
      <c r="J85" s="976"/>
      <c r="K85" s="976"/>
      <c r="L85" s="976"/>
    </row>
    <row r="86" spans="2:12" ht="15.75" customHeight="1" x14ac:dyDescent="0.25">
      <c r="B86" s="961"/>
      <c r="C86" s="962"/>
      <c r="D86" s="962"/>
      <c r="E86" s="962"/>
      <c r="F86" s="962"/>
      <c r="G86" s="963"/>
      <c r="H86" s="961"/>
      <c r="I86" s="962"/>
      <c r="J86" s="962"/>
      <c r="K86" s="962"/>
      <c r="L86" s="963"/>
    </row>
    <row r="87" spans="2:12" x14ac:dyDescent="0.25">
      <c r="B87" s="964"/>
      <c r="C87" s="965"/>
      <c r="D87" s="965"/>
      <c r="E87" s="965"/>
      <c r="F87" s="965"/>
      <c r="G87" s="966"/>
      <c r="H87" s="964"/>
      <c r="I87" s="965"/>
      <c r="J87" s="965"/>
      <c r="K87" s="965"/>
      <c r="L87" s="966"/>
    </row>
    <row r="88" spans="2:12" x14ac:dyDescent="0.25">
      <c r="B88" s="964"/>
      <c r="C88" s="965"/>
      <c r="D88" s="965"/>
      <c r="E88" s="965"/>
      <c r="F88" s="965"/>
      <c r="G88" s="966"/>
      <c r="H88" s="964"/>
      <c r="I88" s="965"/>
      <c r="J88" s="965"/>
      <c r="K88" s="965"/>
      <c r="L88" s="966"/>
    </row>
    <row r="89" spans="2:12" x14ac:dyDescent="0.25">
      <c r="B89" s="964"/>
      <c r="C89" s="965"/>
      <c r="D89" s="965"/>
      <c r="E89" s="965"/>
      <c r="F89" s="965"/>
      <c r="G89" s="966"/>
      <c r="H89" s="964"/>
      <c r="I89" s="965"/>
      <c r="J89" s="965"/>
      <c r="K89" s="965"/>
      <c r="L89" s="966"/>
    </row>
    <row r="90" spans="2:12" x14ac:dyDescent="0.25">
      <c r="B90" s="964"/>
      <c r="C90" s="965"/>
      <c r="D90" s="965"/>
      <c r="E90" s="965"/>
      <c r="F90" s="965"/>
      <c r="G90" s="966"/>
      <c r="H90" s="964"/>
      <c r="I90" s="965"/>
      <c r="J90" s="965"/>
      <c r="K90" s="965"/>
      <c r="L90" s="966"/>
    </row>
    <row r="91" spans="2:12" x14ac:dyDescent="0.25">
      <c r="B91" s="964"/>
      <c r="C91" s="965"/>
      <c r="D91" s="965"/>
      <c r="E91" s="965"/>
      <c r="F91" s="965"/>
      <c r="G91" s="966"/>
      <c r="H91" s="964"/>
      <c r="I91" s="965"/>
      <c r="J91" s="965"/>
      <c r="K91" s="965"/>
      <c r="L91" s="966"/>
    </row>
    <row r="92" spans="2:12" x14ac:dyDescent="0.25">
      <c r="B92" s="964"/>
      <c r="C92" s="965"/>
      <c r="D92" s="965"/>
      <c r="E92" s="965"/>
      <c r="F92" s="965"/>
      <c r="G92" s="966"/>
      <c r="H92" s="964"/>
      <c r="I92" s="965"/>
      <c r="J92" s="965"/>
      <c r="K92" s="965"/>
      <c r="L92" s="966"/>
    </row>
    <row r="93" spans="2:12" x14ac:dyDescent="0.25">
      <c r="B93" s="964"/>
      <c r="C93" s="965"/>
      <c r="D93" s="965"/>
      <c r="E93" s="965"/>
      <c r="F93" s="965"/>
      <c r="G93" s="966"/>
      <c r="H93" s="964"/>
      <c r="I93" s="965"/>
      <c r="J93" s="965"/>
      <c r="K93" s="965"/>
      <c r="L93" s="966"/>
    </row>
    <row r="94" spans="2:12" x14ac:dyDescent="0.25">
      <c r="B94" s="964"/>
      <c r="C94" s="965"/>
      <c r="D94" s="965"/>
      <c r="E94" s="965"/>
      <c r="F94" s="965"/>
      <c r="G94" s="966"/>
      <c r="H94" s="964"/>
      <c r="I94" s="965"/>
      <c r="J94" s="965"/>
      <c r="K94" s="965"/>
      <c r="L94" s="966"/>
    </row>
    <row r="95" spans="2:12" x14ac:dyDescent="0.25">
      <c r="B95" s="964"/>
      <c r="C95" s="965"/>
      <c r="D95" s="965"/>
      <c r="E95" s="965"/>
      <c r="F95" s="965"/>
      <c r="G95" s="966"/>
      <c r="H95" s="964"/>
      <c r="I95" s="965"/>
      <c r="J95" s="965"/>
      <c r="K95" s="965"/>
      <c r="L95" s="966"/>
    </row>
    <row r="96" spans="2:12" x14ac:dyDescent="0.25">
      <c r="B96" s="964"/>
      <c r="C96" s="965"/>
      <c r="D96" s="965"/>
      <c r="E96" s="965"/>
      <c r="F96" s="965"/>
      <c r="G96" s="966"/>
      <c r="H96" s="964"/>
      <c r="I96" s="965"/>
      <c r="J96" s="965"/>
      <c r="K96" s="965"/>
      <c r="L96" s="966"/>
    </row>
    <row r="97" spans="2:12" x14ac:dyDescent="0.25">
      <c r="B97" s="964"/>
      <c r="C97" s="965"/>
      <c r="D97" s="965"/>
      <c r="E97" s="965"/>
      <c r="F97" s="965"/>
      <c r="G97" s="966"/>
      <c r="H97" s="964"/>
      <c r="I97" s="965"/>
      <c r="J97" s="965"/>
      <c r="K97" s="965"/>
      <c r="L97" s="966"/>
    </row>
    <row r="98" spans="2:12" x14ac:dyDescent="0.25">
      <c r="B98" s="964"/>
      <c r="C98" s="965"/>
      <c r="D98" s="965"/>
      <c r="E98" s="965"/>
      <c r="F98" s="965"/>
      <c r="G98" s="966"/>
      <c r="H98" s="964"/>
      <c r="I98" s="965"/>
      <c r="J98" s="965"/>
      <c r="K98" s="965"/>
      <c r="L98" s="966"/>
    </row>
    <row r="99" spans="2:12" ht="15.75" thickBot="1" x14ac:dyDescent="0.3">
      <c r="B99" s="967"/>
      <c r="C99" s="968"/>
      <c r="D99" s="968"/>
      <c r="E99" s="968"/>
      <c r="F99" s="968"/>
      <c r="G99" s="969"/>
      <c r="H99" s="967"/>
      <c r="I99" s="968"/>
      <c r="J99" s="968"/>
      <c r="K99" s="968"/>
      <c r="L99" s="969"/>
    </row>
    <row r="100" spans="2:12" x14ac:dyDescent="0.25">
      <c r="B100" s="981" t="s">
        <v>973</v>
      </c>
      <c r="C100" s="982"/>
      <c r="D100" s="982"/>
      <c r="E100" s="982"/>
      <c r="F100" s="982"/>
      <c r="G100" s="983"/>
      <c r="H100" s="987" t="s">
        <v>974</v>
      </c>
      <c r="I100" s="976"/>
      <c r="J100" s="976"/>
      <c r="K100" s="976"/>
      <c r="L100" s="976"/>
    </row>
    <row r="101" spans="2:12" ht="30" customHeight="1" thickBot="1" x14ac:dyDescent="0.3">
      <c r="B101" s="984"/>
      <c r="C101" s="985"/>
      <c r="D101" s="985"/>
      <c r="E101" s="985"/>
      <c r="F101" s="985"/>
      <c r="G101" s="986"/>
      <c r="H101" s="987"/>
      <c r="I101" s="976"/>
      <c r="J101" s="976"/>
      <c r="K101" s="976"/>
      <c r="L101" s="976"/>
    </row>
    <row r="102" spans="2:12" ht="15.75" customHeight="1" x14ac:dyDescent="0.25">
      <c r="B102" s="961"/>
      <c r="C102" s="962"/>
      <c r="D102" s="962"/>
      <c r="E102" s="962"/>
      <c r="F102" s="962"/>
      <c r="G102" s="963"/>
      <c r="H102" s="961"/>
      <c r="I102" s="962"/>
      <c r="J102" s="962"/>
      <c r="K102" s="962"/>
      <c r="L102" s="963"/>
    </row>
    <row r="103" spans="2:12" x14ac:dyDescent="0.25">
      <c r="B103" s="964"/>
      <c r="C103" s="965"/>
      <c r="D103" s="965"/>
      <c r="E103" s="965"/>
      <c r="F103" s="965"/>
      <c r="G103" s="966"/>
      <c r="H103" s="964"/>
      <c r="I103" s="965"/>
      <c r="J103" s="965"/>
      <c r="K103" s="965"/>
      <c r="L103" s="966"/>
    </row>
    <row r="104" spans="2:12" x14ac:dyDescent="0.25">
      <c r="B104" s="964"/>
      <c r="C104" s="965"/>
      <c r="D104" s="965"/>
      <c r="E104" s="965"/>
      <c r="F104" s="965"/>
      <c r="G104" s="966"/>
      <c r="H104" s="964"/>
      <c r="I104" s="965"/>
      <c r="J104" s="965"/>
      <c r="K104" s="965"/>
      <c r="L104" s="966"/>
    </row>
    <row r="105" spans="2:12" x14ac:dyDescent="0.25">
      <c r="B105" s="964"/>
      <c r="C105" s="965"/>
      <c r="D105" s="965"/>
      <c r="E105" s="965"/>
      <c r="F105" s="965"/>
      <c r="G105" s="966"/>
      <c r="H105" s="964"/>
      <c r="I105" s="965"/>
      <c r="J105" s="965"/>
      <c r="K105" s="965"/>
      <c r="L105" s="966"/>
    </row>
    <row r="106" spans="2:12" x14ac:dyDescent="0.25">
      <c r="B106" s="964"/>
      <c r="C106" s="965"/>
      <c r="D106" s="965"/>
      <c r="E106" s="965"/>
      <c r="F106" s="965"/>
      <c r="G106" s="966"/>
      <c r="H106" s="964"/>
      <c r="I106" s="965"/>
      <c r="J106" s="965"/>
      <c r="K106" s="965"/>
      <c r="L106" s="966"/>
    </row>
    <row r="107" spans="2:12" x14ac:dyDescent="0.25">
      <c r="B107" s="964"/>
      <c r="C107" s="965"/>
      <c r="D107" s="965"/>
      <c r="E107" s="965"/>
      <c r="F107" s="965"/>
      <c r="G107" s="966"/>
      <c r="H107" s="964"/>
      <c r="I107" s="965"/>
      <c r="J107" s="965"/>
      <c r="K107" s="965"/>
      <c r="L107" s="966"/>
    </row>
    <row r="108" spans="2:12" x14ac:dyDescent="0.25">
      <c r="B108" s="964"/>
      <c r="C108" s="965"/>
      <c r="D108" s="965"/>
      <c r="E108" s="965"/>
      <c r="F108" s="965"/>
      <c r="G108" s="966"/>
      <c r="H108" s="964"/>
      <c r="I108" s="965"/>
      <c r="J108" s="965"/>
      <c r="K108" s="965"/>
      <c r="L108" s="966"/>
    </row>
    <row r="109" spans="2:12" x14ac:dyDescent="0.25">
      <c r="B109" s="964"/>
      <c r="C109" s="965"/>
      <c r="D109" s="965"/>
      <c r="E109" s="965"/>
      <c r="F109" s="965"/>
      <c r="G109" s="966"/>
      <c r="H109" s="964"/>
      <c r="I109" s="965"/>
      <c r="J109" s="965"/>
      <c r="K109" s="965"/>
      <c r="L109" s="966"/>
    </row>
    <row r="110" spans="2:12" x14ac:dyDescent="0.25">
      <c r="B110" s="964"/>
      <c r="C110" s="965"/>
      <c r="D110" s="965"/>
      <c r="E110" s="965"/>
      <c r="F110" s="965"/>
      <c r="G110" s="966"/>
      <c r="H110" s="964"/>
      <c r="I110" s="965"/>
      <c r="J110" s="965"/>
      <c r="K110" s="965"/>
      <c r="L110" s="966"/>
    </row>
    <row r="111" spans="2:12" x14ac:dyDescent="0.25">
      <c r="B111" s="964"/>
      <c r="C111" s="965"/>
      <c r="D111" s="965"/>
      <c r="E111" s="965"/>
      <c r="F111" s="965"/>
      <c r="G111" s="966"/>
      <c r="H111" s="964"/>
      <c r="I111" s="965"/>
      <c r="J111" s="965"/>
      <c r="K111" s="965"/>
      <c r="L111" s="966"/>
    </row>
    <row r="112" spans="2:12" x14ac:dyDescent="0.25">
      <c r="B112" s="964"/>
      <c r="C112" s="965"/>
      <c r="D112" s="965"/>
      <c r="E112" s="965"/>
      <c r="F112" s="965"/>
      <c r="G112" s="966"/>
      <c r="H112" s="964"/>
      <c r="I112" s="965"/>
      <c r="J112" s="965"/>
      <c r="K112" s="965"/>
      <c r="L112" s="966"/>
    </row>
    <row r="113" spans="2:12" x14ac:dyDescent="0.25">
      <c r="B113" s="964"/>
      <c r="C113" s="965"/>
      <c r="D113" s="965"/>
      <c r="E113" s="965"/>
      <c r="F113" s="965"/>
      <c r="G113" s="966"/>
      <c r="H113" s="964"/>
      <c r="I113" s="965"/>
      <c r="J113" s="965"/>
      <c r="K113" s="965"/>
      <c r="L113" s="966"/>
    </row>
    <row r="114" spans="2:12" x14ac:dyDescent="0.25">
      <c r="B114" s="964"/>
      <c r="C114" s="965"/>
      <c r="D114" s="965"/>
      <c r="E114" s="965"/>
      <c r="F114" s="965"/>
      <c r="G114" s="966"/>
      <c r="H114" s="964"/>
      <c r="I114" s="965"/>
      <c r="J114" s="965"/>
      <c r="K114" s="965"/>
      <c r="L114" s="966"/>
    </row>
    <row r="115" spans="2:12" ht="15.75" thickBot="1" x14ac:dyDescent="0.3">
      <c r="B115" s="967"/>
      <c r="C115" s="968"/>
      <c r="D115" s="968"/>
      <c r="E115" s="968"/>
      <c r="F115" s="968"/>
      <c r="G115" s="969"/>
      <c r="H115" s="967"/>
      <c r="I115" s="968"/>
      <c r="J115" s="968"/>
      <c r="K115" s="968"/>
      <c r="L115" s="969"/>
    </row>
    <row r="116" spans="2:12" x14ac:dyDescent="0.25">
      <c r="B116" s="981" t="s">
        <v>975</v>
      </c>
      <c r="C116" s="982"/>
      <c r="D116" s="982"/>
      <c r="E116" s="982"/>
      <c r="F116" s="982"/>
      <c r="G116" s="983"/>
      <c r="H116" s="987" t="s">
        <v>976</v>
      </c>
      <c r="I116" s="976"/>
      <c r="J116" s="976"/>
      <c r="K116" s="976"/>
      <c r="L116" s="976"/>
    </row>
    <row r="117" spans="2:12" ht="30" customHeight="1" thickBot="1" x14ac:dyDescent="0.3">
      <c r="B117" s="984"/>
      <c r="C117" s="985"/>
      <c r="D117" s="985"/>
      <c r="E117" s="985"/>
      <c r="F117" s="985"/>
      <c r="G117" s="986"/>
      <c r="H117" s="987"/>
      <c r="I117" s="976"/>
      <c r="J117" s="976"/>
      <c r="K117" s="976"/>
      <c r="L117" s="976"/>
    </row>
    <row r="118" spans="2:12" ht="15.75" customHeight="1" x14ac:dyDescent="0.25">
      <c r="B118" s="961"/>
      <c r="C118" s="962"/>
      <c r="D118" s="962"/>
      <c r="E118" s="962"/>
      <c r="F118" s="962"/>
      <c r="G118" s="963"/>
      <c r="H118" s="961"/>
      <c r="I118" s="962"/>
      <c r="J118" s="962"/>
      <c r="K118" s="962"/>
      <c r="L118" s="963"/>
    </row>
    <row r="119" spans="2:12" x14ac:dyDescent="0.25">
      <c r="B119" s="964"/>
      <c r="C119" s="965"/>
      <c r="D119" s="965"/>
      <c r="E119" s="965"/>
      <c r="F119" s="965"/>
      <c r="G119" s="966"/>
      <c r="H119" s="964"/>
      <c r="I119" s="965"/>
      <c r="J119" s="965"/>
      <c r="K119" s="965"/>
      <c r="L119" s="966"/>
    </row>
    <row r="120" spans="2:12" x14ac:dyDescent="0.25">
      <c r="B120" s="964"/>
      <c r="C120" s="965"/>
      <c r="D120" s="965"/>
      <c r="E120" s="965"/>
      <c r="F120" s="965"/>
      <c r="G120" s="966"/>
      <c r="H120" s="964"/>
      <c r="I120" s="965"/>
      <c r="J120" s="965"/>
      <c r="K120" s="965"/>
      <c r="L120" s="966"/>
    </row>
    <row r="121" spans="2:12" x14ac:dyDescent="0.25">
      <c r="B121" s="964"/>
      <c r="C121" s="965"/>
      <c r="D121" s="965"/>
      <c r="E121" s="965"/>
      <c r="F121" s="965"/>
      <c r="G121" s="966"/>
      <c r="H121" s="964"/>
      <c r="I121" s="965"/>
      <c r="J121" s="965"/>
      <c r="K121" s="965"/>
      <c r="L121" s="966"/>
    </row>
    <row r="122" spans="2:12" x14ac:dyDescent="0.25">
      <c r="B122" s="964"/>
      <c r="C122" s="965"/>
      <c r="D122" s="965"/>
      <c r="E122" s="965"/>
      <c r="F122" s="965"/>
      <c r="G122" s="966"/>
      <c r="H122" s="964"/>
      <c r="I122" s="965"/>
      <c r="J122" s="965"/>
      <c r="K122" s="965"/>
      <c r="L122" s="966"/>
    </row>
    <row r="123" spans="2:12" x14ac:dyDescent="0.25">
      <c r="B123" s="964"/>
      <c r="C123" s="965"/>
      <c r="D123" s="965"/>
      <c r="E123" s="965"/>
      <c r="F123" s="965"/>
      <c r="G123" s="966"/>
      <c r="H123" s="964"/>
      <c r="I123" s="965"/>
      <c r="J123" s="965"/>
      <c r="K123" s="965"/>
      <c r="L123" s="966"/>
    </row>
    <row r="124" spans="2:12" x14ac:dyDescent="0.25">
      <c r="B124" s="964"/>
      <c r="C124" s="965"/>
      <c r="D124" s="965"/>
      <c r="E124" s="965"/>
      <c r="F124" s="965"/>
      <c r="G124" s="966"/>
      <c r="H124" s="964"/>
      <c r="I124" s="965"/>
      <c r="J124" s="965"/>
      <c r="K124" s="965"/>
      <c r="L124" s="966"/>
    </row>
    <row r="125" spans="2:12" x14ac:dyDescent="0.25">
      <c r="B125" s="964"/>
      <c r="C125" s="965"/>
      <c r="D125" s="965"/>
      <c r="E125" s="965"/>
      <c r="F125" s="965"/>
      <c r="G125" s="966"/>
      <c r="H125" s="964"/>
      <c r="I125" s="965"/>
      <c r="J125" s="965"/>
      <c r="K125" s="965"/>
      <c r="L125" s="966"/>
    </row>
    <row r="126" spans="2:12" x14ac:dyDescent="0.25">
      <c r="B126" s="964"/>
      <c r="C126" s="965"/>
      <c r="D126" s="965"/>
      <c r="E126" s="965"/>
      <c r="F126" s="965"/>
      <c r="G126" s="966"/>
      <c r="H126" s="964"/>
      <c r="I126" s="965"/>
      <c r="J126" s="965"/>
      <c r="K126" s="965"/>
      <c r="L126" s="966"/>
    </row>
    <row r="127" spans="2:12" x14ac:dyDescent="0.25">
      <c r="B127" s="964"/>
      <c r="C127" s="965"/>
      <c r="D127" s="965"/>
      <c r="E127" s="965"/>
      <c r="F127" s="965"/>
      <c r="G127" s="966"/>
      <c r="H127" s="964"/>
      <c r="I127" s="965"/>
      <c r="J127" s="965"/>
      <c r="K127" s="965"/>
      <c r="L127" s="966"/>
    </row>
    <row r="128" spans="2:12" x14ac:dyDescent="0.25">
      <c r="B128" s="964"/>
      <c r="C128" s="965"/>
      <c r="D128" s="965"/>
      <c r="E128" s="965"/>
      <c r="F128" s="965"/>
      <c r="G128" s="966"/>
      <c r="H128" s="964"/>
      <c r="I128" s="965"/>
      <c r="J128" s="965"/>
      <c r="K128" s="965"/>
      <c r="L128" s="966"/>
    </row>
    <row r="129" spans="2:12" x14ac:dyDescent="0.25">
      <c r="B129" s="964"/>
      <c r="C129" s="965"/>
      <c r="D129" s="965"/>
      <c r="E129" s="965"/>
      <c r="F129" s="965"/>
      <c r="G129" s="966"/>
      <c r="H129" s="964"/>
      <c r="I129" s="965"/>
      <c r="J129" s="965"/>
      <c r="K129" s="965"/>
      <c r="L129" s="966"/>
    </row>
    <row r="130" spans="2:12" x14ac:dyDescent="0.25">
      <c r="B130" s="964"/>
      <c r="C130" s="965"/>
      <c r="D130" s="965"/>
      <c r="E130" s="965"/>
      <c r="F130" s="965"/>
      <c r="G130" s="966"/>
      <c r="H130" s="964"/>
      <c r="I130" s="965"/>
      <c r="J130" s="965"/>
      <c r="K130" s="965"/>
      <c r="L130" s="966"/>
    </row>
    <row r="131" spans="2:12" ht="15.75" thickBot="1" x14ac:dyDescent="0.3">
      <c r="B131" s="967"/>
      <c r="C131" s="968"/>
      <c r="D131" s="968"/>
      <c r="E131" s="968"/>
      <c r="F131" s="968"/>
      <c r="G131" s="969"/>
      <c r="H131" s="967"/>
      <c r="I131" s="968"/>
      <c r="J131" s="968"/>
      <c r="K131" s="968"/>
      <c r="L131" s="969"/>
    </row>
    <row r="132" spans="2:12" x14ac:dyDescent="0.25">
      <c r="B132" s="981" t="s">
        <v>977</v>
      </c>
      <c r="C132" s="982"/>
      <c r="D132" s="982"/>
      <c r="E132" s="982"/>
      <c r="F132" s="982"/>
      <c r="G132" s="983"/>
      <c r="H132" s="987" t="s">
        <v>978</v>
      </c>
      <c r="I132" s="976"/>
      <c r="J132" s="976"/>
      <c r="K132" s="976"/>
      <c r="L132" s="976"/>
    </row>
    <row r="133" spans="2:12" ht="30" customHeight="1" thickBot="1" x14ac:dyDescent="0.3">
      <c r="B133" s="984"/>
      <c r="C133" s="985"/>
      <c r="D133" s="985"/>
      <c r="E133" s="985"/>
      <c r="F133" s="985"/>
      <c r="G133" s="986"/>
      <c r="H133" s="987"/>
      <c r="I133" s="976"/>
      <c r="J133" s="976"/>
      <c r="K133" s="976"/>
      <c r="L133" s="976"/>
    </row>
    <row r="134" spans="2:12" x14ac:dyDescent="0.25">
      <c r="B134" s="961"/>
      <c r="C134" s="962"/>
      <c r="D134" s="962"/>
      <c r="E134" s="962"/>
      <c r="F134" s="962"/>
      <c r="G134" s="963"/>
      <c r="H134" s="961"/>
      <c r="I134" s="962"/>
      <c r="J134" s="962"/>
      <c r="K134" s="962"/>
      <c r="L134" s="963"/>
    </row>
    <row r="135" spans="2:12" x14ac:dyDescent="0.25">
      <c r="B135" s="964"/>
      <c r="C135" s="965"/>
      <c r="D135" s="965"/>
      <c r="E135" s="965"/>
      <c r="F135" s="965"/>
      <c r="G135" s="966"/>
      <c r="H135" s="964"/>
      <c r="I135" s="965"/>
      <c r="J135" s="965"/>
      <c r="K135" s="965"/>
      <c r="L135" s="966"/>
    </row>
    <row r="136" spans="2:12" x14ac:dyDescent="0.25">
      <c r="B136" s="964"/>
      <c r="C136" s="965"/>
      <c r="D136" s="965"/>
      <c r="E136" s="965"/>
      <c r="F136" s="965"/>
      <c r="G136" s="966"/>
      <c r="H136" s="964"/>
      <c r="I136" s="965"/>
      <c r="J136" s="965"/>
      <c r="K136" s="965"/>
      <c r="L136" s="966"/>
    </row>
    <row r="137" spans="2:12" x14ac:dyDescent="0.25">
      <c r="B137" s="964"/>
      <c r="C137" s="965"/>
      <c r="D137" s="965"/>
      <c r="E137" s="965"/>
      <c r="F137" s="965"/>
      <c r="G137" s="966"/>
      <c r="H137" s="964"/>
      <c r="I137" s="965"/>
      <c r="J137" s="965"/>
      <c r="K137" s="965"/>
      <c r="L137" s="966"/>
    </row>
    <row r="138" spans="2:12" x14ac:dyDescent="0.25">
      <c r="B138" s="964"/>
      <c r="C138" s="965"/>
      <c r="D138" s="965"/>
      <c r="E138" s="965"/>
      <c r="F138" s="965"/>
      <c r="G138" s="966"/>
      <c r="H138" s="964"/>
      <c r="I138" s="965"/>
      <c r="J138" s="965"/>
      <c r="K138" s="965"/>
      <c r="L138" s="966"/>
    </row>
    <row r="139" spans="2:12" x14ac:dyDescent="0.25">
      <c r="B139" s="964"/>
      <c r="C139" s="965"/>
      <c r="D139" s="965"/>
      <c r="E139" s="965"/>
      <c r="F139" s="965"/>
      <c r="G139" s="966"/>
      <c r="H139" s="964"/>
      <c r="I139" s="965"/>
      <c r="J139" s="965"/>
      <c r="K139" s="965"/>
      <c r="L139" s="966"/>
    </row>
    <row r="140" spans="2:12" x14ac:dyDescent="0.25">
      <c r="B140" s="964"/>
      <c r="C140" s="965"/>
      <c r="D140" s="965"/>
      <c r="E140" s="965"/>
      <c r="F140" s="965"/>
      <c r="G140" s="966"/>
      <c r="H140" s="964"/>
      <c r="I140" s="965"/>
      <c r="J140" s="965"/>
      <c r="K140" s="965"/>
      <c r="L140" s="966"/>
    </row>
    <row r="141" spans="2:12" x14ac:dyDescent="0.25">
      <c r="B141" s="964"/>
      <c r="C141" s="965"/>
      <c r="D141" s="965"/>
      <c r="E141" s="965"/>
      <c r="F141" s="965"/>
      <c r="G141" s="966"/>
      <c r="H141" s="964"/>
      <c r="I141" s="965"/>
      <c r="J141" s="965"/>
      <c r="K141" s="965"/>
      <c r="L141" s="966"/>
    </row>
    <row r="142" spans="2:12" x14ac:dyDescent="0.25">
      <c r="B142" s="964"/>
      <c r="C142" s="965"/>
      <c r="D142" s="965"/>
      <c r="E142" s="965"/>
      <c r="F142" s="965"/>
      <c r="G142" s="966"/>
      <c r="H142" s="964"/>
      <c r="I142" s="965"/>
      <c r="J142" s="965"/>
      <c r="K142" s="965"/>
      <c r="L142" s="966"/>
    </row>
    <row r="143" spans="2:12" x14ac:dyDescent="0.25">
      <c r="B143" s="964"/>
      <c r="C143" s="965"/>
      <c r="D143" s="965"/>
      <c r="E143" s="965"/>
      <c r="F143" s="965"/>
      <c r="G143" s="966"/>
      <c r="H143" s="964"/>
      <c r="I143" s="965"/>
      <c r="J143" s="965"/>
      <c r="K143" s="965"/>
      <c r="L143" s="966"/>
    </row>
    <row r="144" spans="2:12" x14ac:dyDescent="0.25">
      <c r="B144" s="964"/>
      <c r="C144" s="965"/>
      <c r="D144" s="965"/>
      <c r="E144" s="965"/>
      <c r="F144" s="965"/>
      <c r="G144" s="966"/>
      <c r="H144" s="964"/>
      <c r="I144" s="965"/>
      <c r="J144" s="965"/>
      <c r="K144" s="965"/>
      <c r="L144" s="966"/>
    </row>
    <row r="145" spans="2:12" x14ac:dyDescent="0.25">
      <c r="B145" s="964"/>
      <c r="C145" s="965"/>
      <c r="D145" s="965"/>
      <c r="E145" s="965"/>
      <c r="F145" s="965"/>
      <c r="G145" s="966"/>
      <c r="H145" s="964"/>
      <c r="I145" s="965"/>
      <c r="J145" s="965"/>
      <c r="K145" s="965"/>
      <c r="L145" s="966"/>
    </row>
    <row r="146" spans="2:12" x14ac:dyDescent="0.25">
      <c r="B146" s="964"/>
      <c r="C146" s="965"/>
      <c r="D146" s="965"/>
      <c r="E146" s="965"/>
      <c r="F146" s="965"/>
      <c r="G146" s="966"/>
      <c r="H146" s="964"/>
      <c r="I146" s="965"/>
      <c r="J146" s="965"/>
      <c r="K146" s="965"/>
      <c r="L146" s="966"/>
    </row>
    <row r="147" spans="2:12" ht="15.75" thickBot="1" x14ac:dyDescent="0.3">
      <c r="B147" s="967"/>
      <c r="C147" s="968"/>
      <c r="D147" s="968"/>
      <c r="E147" s="968"/>
      <c r="F147" s="968"/>
      <c r="G147" s="969"/>
      <c r="H147" s="967"/>
      <c r="I147" s="968"/>
      <c r="J147" s="968"/>
      <c r="K147" s="968"/>
      <c r="L147" s="969"/>
    </row>
    <row r="148" spans="2:12" x14ac:dyDescent="0.25">
      <c r="B148" s="981" t="s">
        <v>979</v>
      </c>
      <c r="C148" s="982"/>
      <c r="D148" s="982"/>
      <c r="E148" s="982"/>
      <c r="F148" s="982"/>
      <c r="G148" s="983"/>
      <c r="H148" s="987" t="s">
        <v>980</v>
      </c>
      <c r="I148" s="976"/>
      <c r="J148" s="976"/>
      <c r="K148" s="976"/>
      <c r="L148" s="976"/>
    </row>
    <row r="149" spans="2:12" ht="25.5" customHeight="1" thickBot="1" x14ac:dyDescent="0.3">
      <c r="B149" s="984"/>
      <c r="C149" s="985"/>
      <c r="D149" s="985"/>
      <c r="E149" s="985"/>
      <c r="F149" s="985"/>
      <c r="G149" s="986"/>
      <c r="H149" s="987"/>
      <c r="I149" s="976"/>
      <c r="J149" s="976"/>
      <c r="K149" s="976"/>
      <c r="L149" s="976"/>
    </row>
    <row r="150" spans="2:12" x14ac:dyDescent="0.25">
      <c r="B150" s="961"/>
      <c r="C150" s="962"/>
      <c r="D150" s="962"/>
      <c r="E150" s="962"/>
      <c r="F150" s="962"/>
      <c r="G150" s="963"/>
      <c r="H150" s="961"/>
      <c r="I150" s="962"/>
      <c r="J150" s="962"/>
      <c r="K150" s="962"/>
      <c r="L150" s="963"/>
    </row>
    <row r="151" spans="2:12" x14ac:dyDescent="0.25">
      <c r="B151" s="964"/>
      <c r="C151" s="965"/>
      <c r="D151" s="965"/>
      <c r="E151" s="965"/>
      <c r="F151" s="965"/>
      <c r="G151" s="966"/>
      <c r="H151" s="964"/>
      <c r="I151" s="965"/>
      <c r="J151" s="965"/>
      <c r="K151" s="965"/>
      <c r="L151" s="966"/>
    </row>
    <row r="152" spans="2:12" x14ac:dyDescent="0.25">
      <c r="B152" s="964"/>
      <c r="C152" s="965"/>
      <c r="D152" s="965"/>
      <c r="E152" s="965"/>
      <c r="F152" s="965"/>
      <c r="G152" s="966"/>
      <c r="H152" s="964"/>
      <c r="I152" s="965"/>
      <c r="J152" s="965"/>
      <c r="K152" s="965"/>
      <c r="L152" s="966"/>
    </row>
    <row r="153" spans="2:12" x14ac:dyDescent="0.25">
      <c r="B153" s="964"/>
      <c r="C153" s="965"/>
      <c r="D153" s="965"/>
      <c r="E153" s="965"/>
      <c r="F153" s="965"/>
      <c r="G153" s="966"/>
      <c r="H153" s="964"/>
      <c r="I153" s="965"/>
      <c r="J153" s="965"/>
      <c r="K153" s="965"/>
      <c r="L153" s="966"/>
    </row>
    <row r="154" spans="2:12" x14ac:dyDescent="0.25">
      <c r="B154" s="964"/>
      <c r="C154" s="965"/>
      <c r="D154" s="965"/>
      <c r="E154" s="965"/>
      <c r="F154" s="965"/>
      <c r="G154" s="966"/>
      <c r="H154" s="964"/>
      <c r="I154" s="965"/>
      <c r="J154" s="965"/>
      <c r="K154" s="965"/>
      <c r="L154" s="966"/>
    </row>
    <row r="155" spans="2:12" x14ac:dyDescent="0.25">
      <c r="B155" s="964"/>
      <c r="C155" s="965"/>
      <c r="D155" s="965"/>
      <c r="E155" s="965"/>
      <c r="F155" s="965"/>
      <c r="G155" s="966"/>
      <c r="H155" s="964"/>
      <c r="I155" s="965"/>
      <c r="J155" s="965"/>
      <c r="K155" s="965"/>
      <c r="L155" s="966"/>
    </row>
    <row r="156" spans="2:12" x14ac:dyDescent="0.25">
      <c r="B156" s="964"/>
      <c r="C156" s="965"/>
      <c r="D156" s="965"/>
      <c r="E156" s="965"/>
      <c r="F156" s="965"/>
      <c r="G156" s="966"/>
      <c r="H156" s="964"/>
      <c r="I156" s="965"/>
      <c r="J156" s="965"/>
      <c r="K156" s="965"/>
      <c r="L156" s="966"/>
    </row>
    <row r="157" spans="2:12" x14ac:dyDescent="0.25">
      <c r="B157" s="964"/>
      <c r="C157" s="965"/>
      <c r="D157" s="965"/>
      <c r="E157" s="965"/>
      <c r="F157" s="965"/>
      <c r="G157" s="966"/>
      <c r="H157" s="964"/>
      <c r="I157" s="965"/>
      <c r="J157" s="965"/>
      <c r="K157" s="965"/>
      <c r="L157" s="966"/>
    </row>
    <row r="158" spans="2:12" x14ac:dyDescent="0.25">
      <c r="B158" s="964"/>
      <c r="C158" s="965"/>
      <c r="D158" s="965"/>
      <c r="E158" s="965"/>
      <c r="F158" s="965"/>
      <c r="G158" s="966"/>
      <c r="H158" s="964"/>
      <c r="I158" s="965"/>
      <c r="J158" s="965"/>
      <c r="K158" s="965"/>
      <c r="L158" s="966"/>
    </row>
    <row r="159" spans="2:12" x14ac:dyDescent="0.25">
      <c r="B159" s="964"/>
      <c r="C159" s="965"/>
      <c r="D159" s="965"/>
      <c r="E159" s="965"/>
      <c r="F159" s="965"/>
      <c r="G159" s="966"/>
      <c r="H159" s="964"/>
      <c r="I159" s="965"/>
      <c r="J159" s="965"/>
      <c r="K159" s="965"/>
      <c r="L159" s="966"/>
    </row>
    <row r="160" spans="2:12" x14ac:dyDescent="0.25">
      <c r="B160" s="964"/>
      <c r="C160" s="965"/>
      <c r="D160" s="965"/>
      <c r="E160" s="965"/>
      <c r="F160" s="965"/>
      <c r="G160" s="966"/>
      <c r="H160" s="964"/>
      <c r="I160" s="965"/>
      <c r="J160" s="965"/>
      <c r="K160" s="965"/>
      <c r="L160" s="966"/>
    </row>
    <row r="161" spans="2:12" x14ac:dyDescent="0.25">
      <c r="B161" s="964"/>
      <c r="C161" s="965"/>
      <c r="D161" s="965"/>
      <c r="E161" s="965"/>
      <c r="F161" s="965"/>
      <c r="G161" s="966"/>
      <c r="H161" s="964"/>
      <c r="I161" s="965"/>
      <c r="J161" s="965"/>
      <c r="K161" s="965"/>
      <c r="L161" s="966"/>
    </row>
    <row r="162" spans="2:12" x14ac:dyDescent="0.25">
      <c r="B162" s="964"/>
      <c r="C162" s="965"/>
      <c r="D162" s="965"/>
      <c r="E162" s="965"/>
      <c r="F162" s="965"/>
      <c r="G162" s="966"/>
      <c r="H162" s="964"/>
      <c r="I162" s="965"/>
      <c r="J162" s="965"/>
      <c r="K162" s="965"/>
      <c r="L162" s="966"/>
    </row>
    <row r="163" spans="2:12" ht="15.75" thickBot="1" x14ac:dyDescent="0.3">
      <c r="B163" s="967"/>
      <c r="C163" s="968"/>
      <c r="D163" s="968"/>
      <c r="E163" s="968"/>
      <c r="F163" s="968"/>
      <c r="G163" s="969"/>
      <c r="H163" s="967"/>
      <c r="I163" s="968"/>
      <c r="J163" s="968"/>
      <c r="K163" s="968"/>
      <c r="L163" s="969"/>
    </row>
    <row r="164" spans="2:12" ht="23.25" customHeight="1" x14ac:dyDescent="0.25">
      <c r="B164" s="970" t="s">
        <v>981</v>
      </c>
      <c r="C164" s="971"/>
      <c r="D164" s="971"/>
      <c r="E164" s="971"/>
      <c r="F164" s="971"/>
      <c r="G164" s="972"/>
      <c r="H164" s="976" t="s">
        <v>982</v>
      </c>
      <c r="I164" s="976"/>
      <c r="J164" s="976"/>
      <c r="K164" s="976"/>
      <c r="L164" s="976"/>
    </row>
    <row r="165" spans="2:12" ht="17.25" customHeight="1" thickBot="1" x14ac:dyDescent="0.3">
      <c r="B165" s="978"/>
      <c r="C165" s="979"/>
      <c r="D165" s="979"/>
      <c r="E165" s="979"/>
      <c r="F165" s="979"/>
      <c r="G165" s="980"/>
      <c r="H165" s="976"/>
      <c r="I165" s="976"/>
      <c r="J165" s="976"/>
      <c r="K165" s="976"/>
      <c r="L165" s="976"/>
    </row>
    <row r="166" spans="2:12" x14ac:dyDescent="0.25">
      <c r="B166" s="961"/>
      <c r="C166" s="962"/>
      <c r="D166" s="962"/>
      <c r="E166" s="962"/>
      <c r="F166" s="962"/>
      <c r="G166" s="963"/>
      <c r="H166" s="961"/>
      <c r="I166" s="962"/>
      <c r="J166" s="962"/>
      <c r="K166" s="962"/>
      <c r="L166" s="963"/>
    </row>
    <row r="167" spans="2:12" x14ac:dyDescent="0.25">
      <c r="B167" s="964"/>
      <c r="C167" s="965"/>
      <c r="D167" s="965"/>
      <c r="E167" s="965"/>
      <c r="F167" s="965"/>
      <c r="G167" s="966"/>
      <c r="H167" s="964"/>
      <c r="I167" s="965"/>
      <c r="J167" s="965"/>
      <c r="K167" s="965"/>
      <c r="L167" s="966"/>
    </row>
    <row r="168" spans="2:12" x14ac:dyDescent="0.25">
      <c r="B168" s="964"/>
      <c r="C168" s="965"/>
      <c r="D168" s="965"/>
      <c r="E168" s="965"/>
      <c r="F168" s="965"/>
      <c r="G168" s="966"/>
      <c r="H168" s="964"/>
      <c r="I168" s="965"/>
      <c r="J168" s="965"/>
      <c r="K168" s="965"/>
      <c r="L168" s="966"/>
    </row>
    <row r="169" spans="2:12" x14ac:dyDescent="0.25">
      <c r="B169" s="964"/>
      <c r="C169" s="965"/>
      <c r="D169" s="965"/>
      <c r="E169" s="965"/>
      <c r="F169" s="965"/>
      <c r="G169" s="966"/>
      <c r="H169" s="964"/>
      <c r="I169" s="965"/>
      <c r="J169" s="965"/>
      <c r="K169" s="965"/>
      <c r="L169" s="966"/>
    </row>
    <row r="170" spans="2:12" x14ac:dyDescent="0.25">
      <c r="B170" s="964"/>
      <c r="C170" s="965"/>
      <c r="D170" s="965"/>
      <c r="E170" s="965"/>
      <c r="F170" s="965"/>
      <c r="G170" s="966"/>
      <c r="H170" s="964"/>
      <c r="I170" s="965"/>
      <c r="J170" s="965"/>
      <c r="K170" s="965"/>
      <c r="L170" s="966"/>
    </row>
    <row r="171" spans="2:12" x14ac:dyDescent="0.25">
      <c r="B171" s="964"/>
      <c r="C171" s="965"/>
      <c r="D171" s="965"/>
      <c r="E171" s="965"/>
      <c r="F171" s="965"/>
      <c r="G171" s="966"/>
      <c r="H171" s="964"/>
      <c r="I171" s="965"/>
      <c r="J171" s="965"/>
      <c r="K171" s="965"/>
      <c r="L171" s="966"/>
    </row>
    <row r="172" spans="2:12" x14ac:dyDescent="0.25">
      <c r="B172" s="964"/>
      <c r="C172" s="965"/>
      <c r="D172" s="965"/>
      <c r="E172" s="965"/>
      <c r="F172" s="965"/>
      <c r="G172" s="966"/>
      <c r="H172" s="964"/>
      <c r="I172" s="965"/>
      <c r="J172" s="965"/>
      <c r="K172" s="965"/>
      <c r="L172" s="966"/>
    </row>
    <row r="173" spans="2:12" x14ac:dyDescent="0.25">
      <c r="B173" s="964"/>
      <c r="C173" s="965"/>
      <c r="D173" s="965"/>
      <c r="E173" s="965"/>
      <c r="F173" s="965"/>
      <c r="G173" s="966"/>
      <c r="H173" s="964"/>
      <c r="I173" s="965"/>
      <c r="J173" s="965"/>
      <c r="K173" s="965"/>
      <c r="L173" s="966"/>
    </row>
    <row r="174" spans="2:12" x14ac:dyDescent="0.25">
      <c r="B174" s="964"/>
      <c r="C174" s="965"/>
      <c r="D174" s="965"/>
      <c r="E174" s="965"/>
      <c r="F174" s="965"/>
      <c r="G174" s="966"/>
      <c r="H174" s="964"/>
      <c r="I174" s="965"/>
      <c r="J174" s="965"/>
      <c r="K174" s="965"/>
      <c r="L174" s="966"/>
    </row>
    <row r="175" spans="2:12" x14ac:dyDescent="0.25">
      <c r="B175" s="964"/>
      <c r="C175" s="965"/>
      <c r="D175" s="965"/>
      <c r="E175" s="965"/>
      <c r="F175" s="965"/>
      <c r="G175" s="966"/>
      <c r="H175" s="964"/>
      <c r="I175" s="965"/>
      <c r="J175" s="965"/>
      <c r="K175" s="965"/>
      <c r="L175" s="966"/>
    </row>
    <row r="176" spans="2:12" x14ac:dyDescent="0.25">
      <c r="B176" s="964"/>
      <c r="C176" s="965"/>
      <c r="D176" s="965"/>
      <c r="E176" s="965"/>
      <c r="F176" s="965"/>
      <c r="G176" s="966"/>
      <c r="H176" s="964"/>
      <c r="I176" s="965"/>
      <c r="J176" s="965"/>
      <c r="K176" s="965"/>
      <c r="L176" s="966"/>
    </row>
    <row r="177" spans="2:12" x14ac:dyDescent="0.25">
      <c r="B177" s="964"/>
      <c r="C177" s="965"/>
      <c r="D177" s="965"/>
      <c r="E177" s="965"/>
      <c r="F177" s="965"/>
      <c r="G177" s="966"/>
      <c r="H177" s="964"/>
      <c r="I177" s="965"/>
      <c r="J177" s="965"/>
      <c r="K177" s="965"/>
      <c r="L177" s="966"/>
    </row>
    <row r="178" spans="2:12" x14ac:dyDescent="0.25">
      <c r="B178" s="964"/>
      <c r="C178" s="965"/>
      <c r="D178" s="965"/>
      <c r="E178" s="965"/>
      <c r="F178" s="965"/>
      <c r="G178" s="966"/>
      <c r="H178" s="964"/>
      <c r="I178" s="965"/>
      <c r="J178" s="965"/>
      <c r="K178" s="965"/>
      <c r="L178" s="966"/>
    </row>
    <row r="179" spans="2:12" ht="15.75" thickBot="1" x14ac:dyDescent="0.3">
      <c r="B179" s="967"/>
      <c r="C179" s="968"/>
      <c r="D179" s="968"/>
      <c r="E179" s="968"/>
      <c r="F179" s="968"/>
      <c r="G179" s="969"/>
      <c r="H179" s="967"/>
      <c r="I179" s="968"/>
      <c r="J179" s="968"/>
      <c r="K179" s="968"/>
      <c r="L179" s="969"/>
    </row>
    <row r="180" spans="2:12" ht="20.25" customHeight="1" x14ac:dyDescent="0.25">
      <c r="B180" s="970" t="s">
        <v>983</v>
      </c>
      <c r="C180" s="971"/>
      <c r="D180" s="971"/>
      <c r="E180" s="971"/>
      <c r="F180" s="971"/>
      <c r="G180" s="972"/>
      <c r="H180" s="976" t="s">
        <v>984</v>
      </c>
      <c r="I180" s="976"/>
      <c r="J180" s="976"/>
      <c r="K180" s="976"/>
      <c r="L180" s="976"/>
    </row>
    <row r="181" spans="2:12" ht="15.75" thickBot="1" x14ac:dyDescent="0.3">
      <c r="B181" s="973"/>
      <c r="C181" s="974"/>
      <c r="D181" s="974"/>
      <c r="E181" s="974"/>
      <c r="F181" s="974"/>
      <c r="G181" s="975"/>
      <c r="H181" s="977"/>
      <c r="I181" s="977"/>
      <c r="J181" s="977"/>
      <c r="K181" s="977"/>
      <c r="L181" s="977"/>
    </row>
    <row r="182" spans="2:12" x14ac:dyDescent="0.25">
      <c r="B182" s="961"/>
      <c r="C182" s="962"/>
      <c r="D182" s="962"/>
      <c r="E182" s="962"/>
      <c r="F182" s="962"/>
      <c r="G182" s="963"/>
      <c r="H182" s="961"/>
      <c r="I182" s="962"/>
      <c r="J182" s="962"/>
      <c r="K182" s="962"/>
      <c r="L182" s="963"/>
    </row>
    <row r="183" spans="2:12" x14ac:dyDescent="0.25">
      <c r="B183" s="964"/>
      <c r="C183" s="965"/>
      <c r="D183" s="965"/>
      <c r="E183" s="965"/>
      <c r="F183" s="965"/>
      <c r="G183" s="966"/>
      <c r="H183" s="964"/>
      <c r="I183" s="965"/>
      <c r="J183" s="965"/>
      <c r="K183" s="965"/>
      <c r="L183" s="966"/>
    </row>
    <row r="184" spans="2:12" x14ac:dyDescent="0.25">
      <c r="B184" s="964"/>
      <c r="C184" s="965"/>
      <c r="D184" s="965"/>
      <c r="E184" s="965"/>
      <c r="F184" s="965"/>
      <c r="G184" s="966"/>
      <c r="H184" s="964"/>
      <c r="I184" s="965"/>
      <c r="J184" s="965"/>
      <c r="K184" s="965"/>
      <c r="L184" s="966"/>
    </row>
    <row r="185" spans="2:12" x14ac:dyDescent="0.25">
      <c r="B185" s="964"/>
      <c r="C185" s="965"/>
      <c r="D185" s="965"/>
      <c r="E185" s="965"/>
      <c r="F185" s="965"/>
      <c r="G185" s="966"/>
      <c r="H185" s="964"/>
      <c r="I185" s="965"/>
      <c r="J185" s="965"/>
      <c r="K185" s="965"/>
      <c r="L185" s="966"/>
    </row>
    <row r="186" spans="2:12" x14ac:dyDescent="0.25">
      <c r="B186" s="964"/>
      <c r="C186" s="965"/>
      <c r="D186" s="965"/>
      <c r="E186" s="965"/>
      <c r="F186" s="965"/>
      <c r="G186" s="966"/>
      <c r="H186" s="964"/>
      <c r="I186" s="965"/>
      <c r="J186" s="965"/>
      <c r="K186" s="965"/>
      <c r="L186" s="966"/>
    </row>
    <row r="187" spans="2:12" x14ac:dyDescent="0.25">
      <c r="B187" s="964"/>
      <c r="C187" s="965"/>
      <c r="D187" s="965"/>
      <c r="E187" s="965"/>
      <c r="F187" s="965"/>
      <c r="G187" s="966"/>
      <c r="H187" s="964"/>
      <c r="I187" s="965"/>
      <c r="J187" s="965"/>
      <c r="K187" s="965"/>
      <c r="L187" s="966"/>
    </row>
    <row r="188" spans="2:12" x14ac:dyDescent="0.25">
      <c r="B188" s="964"/>
      <c r="C188" s="965"/>
      <c r="D188" s="965"/>
      <c r="E188" s="965"/>
      <c r="F188" s="965"/>
      <c r="G188" s="966"/>
      <c r="H188" s="964"/>
      <c r="I188" s="965"/>
      <c r="J188" s="965"/>
      <c r="K188" s="965"/>
      <c r="L188" s="966"/>
    </row>
    <row r="189" spans="2:12" x14ac:dyDescent="0.25">
      <c r="B189" s="964"/>
      <c r="C189" s="965"/>
      <c r="D189" s="965"/>
      <c r="E189" s="965"/>
      <c r="F189" s="965"/>
      <c r="G189" s="966"/>
      <c r="H189" s="964"/>
      <c r="I189" s="965"/>
      <c r="J189" s="965"/>
      <c r="K189" s="965"/>
      <c r="L189" s="966"/>
    </row>
    <row r="190" spans="2:12" x14ac:dyDescent="0.25">
      <c r="B190" s="964"/>
      <c r="C190" s="965"/>
      <c r="D190" s="965"/>
      <c r="E190" s="965"/>
      <c r="F190" s="965"/>
      <c r="G190" s="966"/>
      <c r="H190" s="964"/>
      <c r="I190" s="965"/>
      <c r="J190" s="965"/>
      <c r="K190" s="965"/>
      <c r="L190" s="966"/>
    </row>
    <row r="191" spans="2:12" x14ac:dyDescent="0.25">
      <c r="B191" s="964"/>
      <c r="C191" s="965"/>
      <c r="D191" s="965"/>
      <c r="E191" s="965"/>
      <c r="F191" s="965"/>
      <c r="G191" s="966"/>
      <c r="H191" s="964"/>
      <c r="I191" s="965"/>
      <c r="J191" s="965"/>
      <c r="K191" s="965"/>
      <c r="L191" s="966"/>
    </row>
    <row r="192" spans="2:12" x14ac:dyDescent="0.25">
      <c r="B192" s="964"/>
      <c r="C192" s="965"/>
      <c r="D192" s="965"/>
      <c r="E192" s="965"/>
      <c r="F192" s="965"/>
      <c r="G192" s="966"/>
      <c r="H192" s="964"/>
      <c r="I192" s="965"/>
      <c r="J192" s="965"/>
      <c r="K192" s="965"/>
      <c r="L192" s="966"/>
    </row>
    <row r="193" spans="2:12" x14ac:dyDescent="0.25">
      <c r="B193" s="964"/>
      <c r="C193" s="965"/>
      <c r="D193" s="965"/>
      <c r="E193" s="965"/>
      <c r="F193" s="965"/>
      <c r="G193" s="966"/>
      <c r="H193" s="964"/>
      <c r="I193" s="965"/>
      <c r="J193" s="965"/>
      <c r="K193" s="965"/>
      <c r="L193" s="966"/>
    </row>
    <row r="194" spans="2:12" x14ac:dyDescent="0.25">
      <c r="B194" s="964"/>
      <c r="C194" s="965"/>
      <c r="D194" s="965"/>
      <c r="E194" s="965"/>
      <c r="F194" s="965"/>
      <c r="G194" s="966"/>
      <c r="H194" s="964"/>
      <c r="I194" s="965"/>
      <c r="J194" s="965"/>
      <c r="K194" s="965"/>
      <c r="L194" s="966"/>
    </row>
    <row r="195" spans="2:12" ht="15.75" thickBot="1" x14ac:dyDescent="0.3">
      <c r="B195" s="967"/>
      <c r="C195" s="968"/>
      <c r="D195" s="968"/>
      <c r="E195" s="968"/>
      <c r="F195" s="968"/>
      <c r="G195" s="969"/>
      <c r="H195" s="967"/>
      <c r="I195" s="968"/>
      <c r="J195" s="968"/>
      <c r="K195" s="968"/>
      <c r="L195" s="969"/>
    </row>
    <row r="196" spans="2:12" ht="28.5" customHeight="1" x14ac:dyDescent="0.25">
      <c r="B196" s="955" t="s">
        <v>985</v>
      </c>
      <c r="C196" s="956"/>
      <c r="D196" s="956"/>
      <c r="E196" s="956"/>
      <c r="F196" s="956"/>
      <c r="G196" s="957"/>
      <c r="H196" s="955" t="s">
        <v>986</v>
      </c>
      <c r="I196" s="956"/>
      <c r="J196" s="956"/>
      <c r="K196" s="956"/>
      <c r="L196" s="957"/>
    </row>
    <row r="197" spans="2:12" ht="25.5" customHeight="1" thickBot="1" x14ac:dyDescent="0.3">
      <c r="B197" s="958"/>
      <c r="C197" s="959"/>
      <c r="D197" s="959"/>
      <c r="E197" s="959"/>
      <c r="F197" s="959"/>
      <c r="G197" s="960"/>
      <c r="H197" s="958"/>
      <c r="I197" s="959"/>
      <c r="J197" s="959"/>
      <c r="K197" s="959"/>
      <c r="L197" s="960"/>
    </row>
    <row r="198" spans="2:12" x14ac:dyDescent="0.25">
      <c r="B198" s="961"/>
      <c r="C198" s="962"/>
      <c r="D198" s="962"/>
      <c r="E198" s="962"/>
      <c r="F198" s="962"/>
      <c r="G198" s="963"/>
      <c r="H198" s="961"/>
      <c r="I198" s="962"/>
      <c r="J198" s="962"/>
      <c r="K198" s="962"/>
      <c r="L198" s="963"/>
    </row>
    <row r="199" spans="2:12" x14ac:dyDescent="0.25">
      <c r="B199" s="964"/>
      <c r="C199" s="965"/>
      <c r="D199" s="965"/>
      <c r="E199" s="965"/>
      <c r="F199" s="965"/>
      <c r="G199" s="966"/>
      <c r="H199" s="964"/>
      <c r="I199" s="965"/>
      <c r="J199" s="965"/>
      <c r="K199" s="965"/>
      <c r="L199" s="966"/>
    </row>
    <row r="200" spans="2:12" x14ac:dyDescent="0.25">
      <c r="B200" s="964"/>
      <c r="C200" s="965"/>
      <c r="D200" s="965"/>
      <c r="E200" s="965"/>
      <c r="F200" s="965"/>
      <c r="G200" s="966"/>
      <c r="H200" s="964"/>
      <c r="I200" s="965"/>
      <c r="J200" s="965"/>
      <c r="K200" s="965"/>
      <c r="L200" s="966"/>
    </row>
    <row r="201" spans="2:12" x14ac:dyDescent="0.25">
      <c r="B201" s="964"/>
      <c r="C201" s="965"/>
      <c r="D201" s="965"/>
      <c r="E201" s="965"/>
      <c r="F201" s="965"/>
      <c r="G201" s="966"/>
      <c r="H201" s="964"/>
      <c r="I201" s="965"/>
      <c r="J201" s="965"/>
      <c r="K201" s="965"/>
      <c r="L201" s="966"/>
    </row>
    <row r="202" spans="2:12" x14ac:dyDescent="0.25">
      <c r="B202" s="964"/>
      <c r="C202" s="965"/>
      <c r="D202" s="965"/>
      <c r="E202" s="965"/>
      <c r="F202" s="965"/>
      <c r="G202" s="966"/>
      <c r="H202" s="964"/>
      <c r="I202" s="965"/>
      <c r="J202" s="965"/>
      <c r="K202" s="965"/>
      <c r="L202" s="966"/>
    </row>
    <row r="203" spans="2:12" x14ac:dyDescent="0.25">
      <c r="B203" s="964"/>
      <c r="C203" s="965"/>
      <c r="D203" s="965"/>
      <c r="E203" s="965"/>
      <c r="F203" s="965"/>
      <c r="G203" s="966"/>
      <c r="H203" s="964"/>
      <c r="I203" s="965"/>
      <c r="J203" s="965"/>
      <c r="K203" s="965"/>
      <c r="L203" s="966"/>
    </row>
    <row r="204" spans="2:12" x14ac:dyDescent="0.25">
      <c r="B204" s="964"/>
      <c r="C204" s="965"/>
      <c r="D204" s="965"/>
      <c r="E204" s="965"/>
      <c r="F204" s="965"/>
      <c r="G204" s="966"/>
      <c r="H204" s="964"/>
      <c r="I204" s="965"/>
      <c r="J204" s="965"/>
      <c r="K204" s="965"/>
      <c r="L204" s="966"/>
    </row>
    <row r="205" spans="2:12" x14ac:dyDescent="0.25">
      <c r="B205" s="964"/>
      <c r="C205" s="965"/>
      <c r="D205" s="965"/>
      <c r="E205" s="965"/>
      <c r="F205" s="965"/>
      <c r="G205" s="966"/>
      <c r="H205" s="964"/>
      <c r="I205" s="965"/>
      <c r="J205" s="965"/>
      <c r="K205" s="965"/>
      <c r="L205" s="966"/>
    </row>
    <row r="206" spans="2:12" x14ac:dyDescent="0.25">
      <c r="B206" s="964"/>
      <c r="C206" s="965"/>
      <c r="D206" s="965"/>
      <c r="E206" s="965"/>
      <c r="F206" s="965"/>
      <c r="G206" s="966"/>
      <c r="H206" s="964"/>
      <c r="I206" s="965"/>
      <c r="J206" s="965"/>
      <c r="K206" s="965"/>
      <c r="L206" s="966"/>
    </row>
    <row r="207" spans="2:12" x14ac:dyDescent="0.25">
      <c r="B207" s="964"/>
      <c r="C207" s="965"/>
      <c r="D207" s="965"/>
      <c r="E207" s="965"/>
      <c r="F207" s="965"/>
      <c r="G207" s="966"/>
      <c r="H207" s="964"/>
      <c r="I207" s="965"/>
      <c r="J207" s="965"/>
      <c r="K207" s="965"/>
      <c r="L207" s="966"/>
    </row>
    <row r="208" spans="2:12" x14ac:dyDescent="0.25">
      <c r="B208" s="964"/>
      <c r="C208" s="965"/>
      <c r="D208" s="965"/>
      <c r="E208" s="965"/>
      <c r="F208" s="965"/>
      <c r="G208" s="966"/>
      <c r="H208" s="964"/>
      <c r="I208" s="965"/>
      <c r="J208" s="965"/>
      <c r="K208" s="965"/>
      <c r="L208" s="966"/>
    </row>
    <row r="209" spans="2:12" x14ac:dyDescent="0.25">
      <c r="B209" s="964"/>
      <c r="C209" s="965"/>
      <c r="D209" s="965"/>
      <c r="E209" s="965"/>
      <c r="F209" s="965"/>
      <c r="G209" s="966"/>
      <c r="H209" s="964"/>
      <c r="I209" s="965"/>
      <c r="J209" s="965"/>
      <c r="K209" s="965"/>
      <c r="L209" s="966"/>
    </row>
    <row r="210" spans="2:12" x14ac:dyDescent="0.25">
      <c r="B210" s="964"/>
      <c r="C210" s="965"/>
      <c r="D210" s="965"/>
      <c r="E210" s="965"/>
      <c r="F210" s="965"/>
      <c r="G210" s="966"/>
      <c r="H210" s="964"/>
      <c r="I210" s="965"/>
      <c r="J210" s="965"/>
      <c r="K210" s="965"/>
      <c r="L210" s="966"/>
    </row>
    <row r="211" spans="2:12" ht="15.75" thickBot="1" x14ac:dyDescent="0.3">
      <c r="B211" s="967"/>
      <c r="C211" s="968"/>
      <c r="D211" s="968"/>
      <c r="E211" s="968"/>
      <c r="F211" s="968"/>
      <c r="G211" s="969"/>
      <c r="H211" s="967"/>
      <c r="I211" s="968"/>
      <c r="J211" s="968"/>
      <c r="K211" s="968"/>
      <c r="L211" s="969"/>
    </row>
    <row r="212" spans="2:12" ht="28.5" customHeight="1" x14ac:dyDescent="0.25">
      <c r="B212" s="955" t="s">
        <v>987</v>
      </c>
      <c r="C212" s="956"/>
      <c r="D212" s="956"/>
      <c r="E212" s="956"/>
      <c r="F212" s="956"/>
      <c r="G212" s="957"/>
      <c r="H212" s="955" t="s">
        <v>988</v>
      </c>
      <c r="I212" s="956"/>
      <c r="J212" s="956"/>
      <c r="K212" s="956"/>
      <c r="L212" s="957"/>
    </row>
    <row r="213" spans="2:12" ht="25.5" customHeight="1" thickBot="1" x14ac:dyDescent="0.3">
      <c r="B213" s="958"/>
      <c r="C213" s="959"/>
      <c r="D213" s="959"/>
      <c r="E213" s="959"/>
      <c r="F213" s="959"/>
      <c r="G213" s="960"/>
      <c r="H213" s="958"/>
      <c r="I213" s="959"/>
      <c r="J213" s="959"/>
      <c r="K213" s="959"/>
      <c r="L213" s="960"/>
    </row>
    <row r="214" spans="2:12" x14ac:dyDescent="0.25">
      <c r="B214" s="961"/>
      <c r="C214" s="962"/>
      <c r="D214" s="962"/>
      <c r="E214" s="962"/>
      <c r="F214" s="962"/>
      <c r="G214" s="963"/>
      <c r="H214" s="961"/>
      <c r="I214" s="962"/>
      <c r="J214" s="962"/>
      <c r="K214" s="962"/>
      <c r="L214" s="963"/>
    </row>
    <row r="215" spans="2:12" x14ac:dyDescent="0.25">
      <c r="B215" s="964"/>
      <c r="C215" s="965"/>
      <c r="D215" s="965"/>
      <c r="E215" s="965"/>
      <c r="F215" s="965"/>
      <c r="G215" s="966"/>
      <c r="H215" s="964"/>
      <c r="I215" s="965"/>
      <c r="J215" s="965"/>
      <c r="K215" s="965"/>
      <c r="L215" s="966"/>
    </row>
    <row r="216" spans="2:12" x14ac:dyDescent="0.25">
      <c r="B216" s="964"/>
      <c r="C216" s="965"/>
      <c r="D216" s="965"/>
      <c r="E216" s="965"/>
      <c r="F216" s="965"/>
      <c r="G216" s="966"/>
      <c r="H216" s="964"/>
      <c r="I216" s="965"/>
      <c r="J216" s="965"/>
      <c r="K216" s="965"/>
      <c r="L216" s="966"/>
    </row>
    <row r="217" spans="2:12" x14ac:dyDescent="0.25">
      <c r="B217" s="964"/>
      <c r="C217" s="965"/>
      <c r="D217" s="965"/>
      <c r="E217" s="965"/>
      <c r="F217" s="965"/>
      <c r="G217" s="966"/>
      <c r="H217" s="964"/>
      <c r="I217" s="965"/>
      <c r="J217" s="965"/>
      <c r="K217" s="965"/>
      <c r="L217" s="966"/>
    </row>
    <row r="218" spans="2:12" x14ac:dyDescent="0.25">
      <c r="B218" s="964"/>
      <c r="C218" s="965"/>
      <c r="D218" s="965"/>
      <c r="E218" s="965"/>
      <c r="F218" s="965"/>
      <c r="G218" s="966"/>
      <c r="H218" s="964"/>
      <c r="I218" s="965"/>
      <c r="J218" s="965"/>
      <c r="K218" s="965"/>
      <c r="L218" s="966"/>
    </row>
    <row r="219" spans="2:12" x14ac:dyDescent="0.25">
      <c r="B219" s="964"/>
      <c r="C219" s="965"/>
      <c r="D219" s="965"/>
      <c r="E219" s="965"/>
      <c r="F219" s="965"/>
      <c r="G219" s="966"/>
      <c r="H219" s="964"/>
      <c r="I219" s="965"/>
      <c r="J219" s="965"/>
      <c r="K219" s="965"/>
      <c r="L219" s="966"/>
    </row>
    <row r="220" spans="2:12" x14ac:dyDescent="0.25">
      <c r="B220" s="964"/>
      <c r="C220" s="965"/>
      <c r="D220" s="965"/>
      <c r="E220" s="965"/>
      <c r="F220" s="965"/>
      <c r="G220" s="966"/>
      <c r="H220" s="964"/>
      <c r="I220" s="965"/>
      <c r="J220" s="965"/>
      <c r="K220" s="965"/>
      <c r="L220" s="966"/>
    </row>
    <row r="221" spans="2:12" x14ac:dyDescent="0.25">
      <c r="B221" s="964"/>
      <c r="C221" s="965"/>
      <c r="D221" s="965"/>
      <c r="E221" s="965"/>
      <c r="F221" s="965"/>
      <c r="G221" s="966"/>
      <c r="H221" s="964"/>
      <c r="I221" s="965"/>
      <c r="J221" s="965"/>
      <c r="K221" s="965"/>
      <c r="L221" s="966"/>
    </row>
    <row r="222" spans="2:12" x14ac:dyDescent="0.25">
      <c r="B222" s="964"/>
      <c r="C222" s="965"/>
      <c r="D222" s="965"/>
      <c r="E222" s="965"/>
      <c r="F222" s="965"/>
      <c r="G222" s="966"/>
      <c r="H222" s="964"/>
      <c r="I222" s="965"/>
      <c r="J222" s="965"/>
      <c r="K222" s="965"/>
      <c r="L222" s="966"/>
    </row>
    <row r="223" spans="2:12" x14ac:dyDescent="0.25">
      <c r="B223" s="964"/>
      <c r="C223" s="965"/>
      <c r="D223" s="965"/>
      <c r="E223" s="965"/>
      <c r="F223" s="965"/>
      <c r="G223" s="966"/>
      <c r="H223" s="964"/>
      <c r="I223" s="965"/>
      <c r="J223" s="965"/>
      <c r="K223" s="965"/>
      <c r="L223" s="966"/>
    </row>
    <row r="224" spans="2:12" x14ac:dyDescent="0.25">
      <c r="B224" s="964"/>
      <c r="C224" s="965"/>
      <c r="D224" s="965"/>
      <c r="E224" s="965"/>
      <c r="F224" s="965"/>
      <c r="G224" s="966"/>
      <c r="H224" s="964"/>
      <c r="I224" s="965"/>
      <c r="J224" s="965"/>
      <c r="K224" s="965"/>
      <c r="L224" s="966"/>
    </row>
    <row r="225" spans="2:12" x14ac:dyDescent="0.25">
      <c r="B225" s="964"/>
      <c r="C225" s="965"/>
      <c r="D225" s="965"/>
      <c r="E225" s="965"/>
      <c r="F225" s="965"/>
      <c r="G225" s="966"/>
      <c r="H225" s="964"/>
      <c r="I225" s="965"/>
      <c r="J225" s="965"/>
      <c r="K225" s="965"/>
      <c r="L225" s="966"/>
    </row>
    <row r="226" spans="2:12" x14ac:dyDescent="0.25">
      <c r="B226" s="964"/>
      <c r="C226" s="965"/>
      <c r="D226" s="965"/>
      <c r="E226" s="965"/>
      <c r="F226" s="965"/>
      <c r="G226" s="966"/>
      <c r="H226" s="964"/>
      <c r="I226" s="965"/>
      <c r="J226" s="965"/>
      <c r="K226" s="965"/>
      <c r="L226" s="966"/>
    </row>
    <row r="227" spans="2:12" ht="15.75" thickBot="1" x14ac:dyDescent="0.3">
      <c r="B227" s="967"/>
      <c r="C227" s="968"/>
      <c r="D227" s="968"/>
      <c r="E227" s="968"/>
      <c r="F227" s="968"/>
      <c r="G227" s="969"/>
      <c r="H227" s="967"/>
      <c r="I227" s="968"/>
      <c r="J227" s="968"/>
      <c r="K227" s="968"/>
      <c r="L227" s="969"/>
    </row>
    <row r="228" spans="2:12" ht="28.5" customHeight="1" x14ac:dyDescent="0.25">
      <c r="B228" s="955" t="s">
        <v>989</v>
      </c>
      <c r="C228" s="956"/>
      <c r="D228" s="956"/>
      <c r="E228" s="956"/>
      <c r="F228" s="956"/>
      <c r="G228" s="957"/>
      <c r="H228" s="955" t="s">
        <v>990</v>
      </c>
      <c r="I228" s="956"/>
      <c r="J228" s="956"/>
      <c r="K228" s="956"/>
      <c r="L228" s="957"/>
    </row>
    <row r="229" spans="2:12" ht="25.5" customHeight="1" thickBot="1" x14ac:dyDescent="0.3">
      <c r="B229" s="958"/>
      <c r="C229" s="959"/>
      <c r="D229" s="959"/>
      <c r="E229" s="959"/>
      <c r="F229" s="959"/>
      <c r="G229" s="960"/>
      <c r="H229" s="958"/>
      <c r="I229" s="959"/>
      <c r="J229" s="959"/>
      <c r="K229" s="959"/>
      <c r="L229" s="960"/>
    </row>
  </sheetData>
  <mergeCells count="63">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 ref="B228:G229"/>
    <mergeCell ref="H228:L229"/>
    <mergeCell ref="B198:G211"/>
    <mergeCell ref="H198:L211"/>
    <mergeCell ref="B212:G213"/>
    <mergeCell ref="H212:L213"/>
    <mergeCell ref="B214:G227"/>
    <mergeCell ref="H214:L227"/>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2" manualBreakCount="2">
    <brk id="69" min="1" max="11" man="1"/>
    <brk id="181"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09"/>
  <sheetViews>
    <sheetView workbookViewId="0">
      <selection activeCell="M14" sqref="M14"/>
    </sheetView>
  </sheetViews>
  <sheetFormatPr baseColWidth="10" defaultColWidth="11.5703125" defaultRowHeight="15" x14ac:dyDescent="0.25"/>
  <cols>
    <col min="1" max="5" width="11.5703125" style="131"/>
    <col min="6" max="6" width="7.42578125" style="131" customWidth="1"/>
    <col min="7" max="7" width="11.5703125" style="131"/>
    <col min="8" max="8" width="20" style="131" customWidth="1"/>
    <col min="9" max="16384" width="11.5703125" style="131"/>
  </cols>
  <sheetData>
    <row r="1" spans="1:11" x14ac:dyDescent="0.25">
      <c r="A1" s="907" t="s">
        <v>386</v>
      </c>
      <c r="B1" s="908"/>
      <c r="C1" s="908"/>
      <c r="D1" s="908"/>
      <c r="E1" s="908"/>
      <c r="F1" s="908"/>
      <c r="G1" s="908"/>
      <c r="H1" s="908"/>
      <c r="I1" s="908"/>
      <c r="J1" s="908"/>
      <c r="K1" s="909"/>
    </row>
    <row r="2" spans="1:11" ht="28.5" customHeight="1" x14ac:dyDescent="0.25">
      <c r="A2" s="910"/>
      <c r="B2" s="911"/>
      <c r="C2" s="911"/>
      <c r="D2" s="911"/>
      <c r="E2" s="911"/>
      <c r="F2" s="911"/>
      <c r="G2" s="911"/>
      <c r="H2" s="911"/>
      <c r="I2" s="911"/>
      <c r="J2" s="911"/>
      <c r="K2" s="912"/>
    </row>
    <row r="3" spans="1:11" x14ac:dyDescent="0.25">
      <c r="A3" s="913" t="s">
        <v>434</v>
      </c>
      <c r="B3" s="914"/>
      <c r="C3" s="914"/>
      <c r="D3" s="915"/>
      <c r="E3" s="159">
        <v>43944</v>
      </c>
      <c r="F3" s="913" t="s">
        <v>435</v>
      </c>
      <c r="G3" s="914"/>
      <c r="H3" s="915"/>
      <c r="I3" s="927">
        <v>43950</v>
      </c>
      <c r="J3" s="914"/>
      <c r="K3" s="915"/>
    </row>
    <row r="4" spans="1:11" ht="24" x14ac:dyDescent="0.25">
      <c r="A4" s="919" t="s">
        <v>384</v>
      </c>
      <c r="B4" s="920"/>
      <c r="C4" s="920"/>
      <c r="D4" s="920"/>
      <c r="E4" s="920"/>
      <c r="F4" s="920"/>
      <c r="G4" s="921"/>
      <c r="H4" s="167" t="s">
        <v>761</v>
      </c>
      <c r="I4" s="167" t="s">
        <v>2</v>
      </c>
      <c r="J4" s="925" t="s">
        <v>0</v>
      </c>
      <c r="K4" s="926"/>
    </row>
    <row r="5" spans="1:11" ht="24" x14ac:dyDescent="0.25">
      <c r="A5" s="922"/>
      <c r="B5" s="923"/>
      <c r="C5" s="923"/>
      <c r="D5" s="923"/>
      <c r="E5" s="923"/>
      <c r="F5" s="923"/>
      <c r="G5" s="924"/>
      <c r="H5" s="133" t="s">
        <v>762</v>
      </c>
      <c r="I5" s="167">
        <v>2</v>
      </c>
      <c r="J5" s="925" t="s">
        <v>436</v>
      </c>
      <c r="K5" s="926"/>
    </row>
    <row r="6" spans="1:11" x14ac:dyDescent="0.25">
      <c r="A6" s="904" t="s">
        <v>658</v>
      </c>
      <c r="B6" s="905"/>
      <c r="C6" s="905"/>
      <c r="D6" s="905"/>
      <c r="E6" s="905"/>
      <c r="F6" s="906"/>
      <c r="G6" s="904" t="s">
        <v>659</v>
      </c>
      <c r="H6" s="905"/>
      <c r="I6" s="905"/>
      <c r="J6" s="905"/>
      <c r="K6" s="906"/>
    </row>
    <row r="7" spans="1:11" x14ac:dyDescent="0.25">
      <c r="A7" s="904"/>
      <c r="B7" s="905"/>
      <c r="C7" s="905"/>
      <c r="D7" s="905"/>
      <c r="E7" s="905"/>
      <c r="F7" s="906"/>
      <c r="G7" s="904"/>
      <c r="H7" s="905"/>
      <c r="I7" s="905"/>
      <c r="J7" s="905"/>
      <c r="K7" s="906"/>
    </row>
    <row r="8" spans="1:11" x14ac:dyDescent="0.25">
      <c r="A8" s="904"/>
      <c r="B8" s="905"/>
      <c r="C8" s="905"/>
      <c r="D8" s="905"/>
      <c r="E8" s="905"/>
      <c r="F8" s="906"/>
      <c r="G8" s="904"/>
      <c r="H8" s="905"/>
      <c r="I8" s="905"/>
      <c r="J8" s="905"/>
      <c r="K8" s="906"/>
    </row>
    <row r="9" spans="1:11" x14ac:dyDescent="0.25">
      <c r="A9" s="904"/>
      <c r="B9" s="905"/>
      <c r="C9" s="905"/>
      <c r="D9" s="905"/>
      <c r="E9" s="905"/>
      <c r="F9" s="906"/>
      <c r="G9" s="904"/>
      <c r="H9" s="905"/>
      <c r="I9" s="905"/>
      <c r="J9" s="905"/>
      <c r="K9" s="906"/>
    </row>
    <row r="10" spans="1:11" x14ac:dyDescent="0.25">
      <c r="A10" s="904"/>
      <c r="B10" s="905"/>
      <c r="C10" s="905"/>
      <c r="D10" s="905"/>
      <c r="E10" s="905"/>
      <c r="F10" s="906"/>
      <c r="G10" s="904"/>
      <c r="H10" s="905"/>
      <c r="I10" s="905"/>
      <c r="J10" s="905"/>
      <c r="K10" s="906"/>
    </row>
    <row r="11" spans="1:11" x14ac:dyDescent="0.25">
      <c r="A11" s="904"/>
      <c r="B11" s="905"/>
      <c r="C11" s="905"/>
      <c r="D11" s="905"/>
      <c r="E11" s="905"/>
      <c r="F11" s="906"/>
      <c r="G11" s="904"/>
      <c r="H11" s="905"/>
      <c r="I11" s="905"/>
      <c r="J11" s="905"/>
      <c r="K11" s="906"/>
    </row>
    <row r="12" spans="1:11" x14ac:dyDescent="0.25">
      <c r="A12" s="904"/>
      <c r="B12" s="905"/>
      <c r="C12" s="905"/>
      <c r="D12" s="905"/>
      <c r="E12" s="905"/>
      <c r="F12" s="906"/>
      <c r="G12" s="904"/>
      <c r="H12" s="905"/>
      <c r="I12" s="905"/>
      <c r="J12" s="905"/>
      <c r="K12" s="906"/>
    </row>
    <row r="13" spans="1:11" x14ac:dyDescent="0.25">
      <c r="A13" s="904"/>
      <c r="B13" s="905"/>
      <c r="C13" s="905"/>
      <c r="D13" s="905"/>
      <c r="E13" s="905"/>
      <c r="F13" s="906"/>
      <c r="G13" s="904"/>
      <c r="H13" s="905"/>
      <c r="I13" s="905"/>
      <c r="J13" s="905"/>
      <c r="K13" s="906"/>
    </row>
    <row r="14" spans="1:11" x14ac:dyDescent="0.25">
      <c r="A14" s="904"/>
      <c r="B14" s="905"/>
      <c r="C14" s="905"/>
      <c r="D14" s="905"/>
      <c r="E14" s="905"/>
      <c r="F14" s="906"/>
      <c r="G14" s="904"/>
      <c r="H14" s="905"/>
      <c r="I14" s="905"/>
      <c r="J14" s="905"/>
      <c r="K14" s="906"/>
    </row>
    <row r="15" spans="1:11" x14ac:dyDescent="0.25">
      <c r="A15" s="904"/>
      <c r="B15" s="905"/>
      <c r="C15" s="905"/>
      <c r="D15" s="905"/>
      <c r="E15" s="905"/>
      <c r="F15" s="906"/>
      <c r="G15" s="904"/>
      <c r="H15" s="905"/>
      <c r="I15" s="905"/>
      <c r="J15" s="905"/>
      <c r="K15" s="906"/>
    </row>
    <row r="16" spans="1:11" x14ac:dyDescent="0.25">
      <c r="A16" s="904"/>
      <c r="B16" s="905"/>
      <c r="C16" s="905"/>
      <c r="D16" s="905"/>
      <c r="E16" s="905"/>
      <c r="F16" s="906"/>
      <c r="G16" s="904"/>
      <c r="H16" s="905"/>
      <c r="I16" s="905"/>
      <c r="J16" s="905"/>
      <c r="K16" s="906"/>
    </row>
    <row r="17" spans="1:11" x14ac:dyDescent="0.25">
      <c r="A17" s="904"/>
      <c r="B17" s="905"/>
      <c r="C17" s="905"/>
      <c r="D17" s="905"/>
      <c r="E17" s="905"/>
      <c r="F17" s="906"/>
      <c r="G17" s="904"/>
      <c r="H17" s="905"/>
      <c r="I17" s="905"/>
      <c r="J17" s="905"/>
      <c r="K17" s="906"/>
    </row>
    <row r="18" spans="1:11" x14ac:dyDescent="0.25">
      <c r="A18" s="904"/>
      <c r="B18" s="905"/>
      <c r="C18" s="905"/>
      <c r="D18" s="905"/>
      <c r="E18" s="905"/>
      <c r="F18" s="906"/>
      <c r="G18" s="904"/>
      <c r="H18" s="905"/>
      <c r="I18" s="905"/>
      <c r="J18" s="905"/>
      <c r="K18" s="906"/>
    </row>
    <row r="19" spans="1:11" ht="15.75" thickBot="1" x14ac:dyDescent="0.3">
      <c r="A19" s="904"/>
      <c r="B19" s="905"/>
      <c r="C19" s="905"/>
      <c r="D19" s="905"/>
      <c r="E19" s="905"/>
      <c r="F19" s="906"/>
      <c r="G19" s="904"/>
      <c r="H19" s="905"/>
      <c r="I19" s="905"/>
      <c r="J19" s="905"/>
      <c r="K19" s="906"/>
    </row>
    <row r="20" spans="1:11" x14ac:dyDescent="0.25">
      <c r="A20" s="1003" t="s">
        <v>932</v>
      </c>
      <c r="B20" s="935"/>
      <c r="C20" s="935"/>
      <c r="D20" s="935"/>
      <c r="E20" s="935"/>
      <c r="F20" s="936"/>
      <c r="G20" s="939" t="s">
        <v>933</v>
      </c>
      <c r="H20" s="940"/>
      <c r="I20" s="940"/>
      <c r="J20" s="940"/>
      <c r="K20" s="941"/>
    </row>
    <row r="21" spans="1:11" ht="15.75" thickBot="1" x14ac:dyDescent="0.3">
      <c r="A21" s="1004"/>
      <c r="B21" s="937"/>
      <c r="C21" s="937"/>
      <c r="D21" s="937"/>
      <c r="E21" s="937"/>
      <c r="F21" s="938"/>
      <c r="G21" s="942"/>
      <c r="H21" s="943"/>
      <c r="I21" s="943"/>
      <c r="J21" s="943"/>
      <c r="K21" s="944"/>
    </row>
    <row r="22" spans="1:11" x14ac:dyDescent="0.25">
      <c r="A22" s="901" t="s">
        <v>821</v>
      </c>
      <c r="B22" s="902"/>
      <c r="C22" s="902"/>
      <c r="D22" s="902"/>
      <c r="E22" s="902"/>
      <c r="F22" s="903"/>
      <c r="G22" s="901" t="s">
        <v>822</v>
      </c>
      <c r="H22" s="902"/>
      <c r="I22" s="902"/>
      <c r="J22" s="902"/>
      <c r="K22" s="903"/>
    </row>
    <row r="23" spans="1:11" x14ac:dyDescent="0.25">
      <c r="A23" s="904"/>
      <c r="B23" s="905"/>
      <c r="C23" s="905"/>
      <c r="D23" s="905"/>
      <c r="E23" s="905"/>
      <c r="F23" s="906"/>
      <c r="G23" s="904"/>
      <c r="H23" s="905"/>
      <c r="I23" s="905"/>
      <c r="J23" s="905"/>
      <c r="K23" s="906"/>
    </row>
    <row r="24" spans="1:11" x14ac:dyDescent="0.25">
      <c r="A24" s="904"/>
      <c r="B24" s="905"/>
      <c r="C24" s="905"/>
      <c r="D24" s="905"/>
      <c r="E24" s="905"/>
      <c r="F24" s="906"/>
      <c r="G24" s="904"/>
      <c r="H24" s="905"/>
      <c r="I24" s="905"/>
      <c r="J24" s="905"/>
      <c r="K24" s="906"/>
    </row>
    <row r="25" spans="1:11" x14ac:dyDescent="0.25">
      <c r="A25" s="904"/>
      <c r="B25" s="905"/>
      <c r="C25" s="905"/>
      <c r="D25" s="905"/>
      <c r="E25" s="905"/>
      <c r="F25" s="906"/>
      <c r="G25" s="904"/>
      <c r="H25" s="905"/>
      <c r="I25" s="905"/>
      <c r="J25" s="905"/>
      <c r="K25" s="906"/>
    </row>
    <row r="26" spans="1:11" x14ac:dyDescent="0.25">
      <c r="A26" s="904"/>
      <c r="B26" s="905"/>
      <c r="C26" s="905"/>
      <c r="D26" s="905"/>
      <c r="E26" s="905"/>
      <c r="F26" s="906"/>
      <c r="G26" s="904"/>
      <c r="H26" s="905"/>
      <c r="I26" s="905"/>
      <c r="J26" s="905"/>
      <c r="K26" s="906"/>
    </row>
    <row r="27" spans="1:11" x14ac:dyDescent="0.25">
      <c r="A27" s="904"/>
      <c r="B27" s="905"/>
      <c r="C27" s="905"/>
      <c r="D27" s="905"/>
      <c r="E27" s="905"/>
      <c r="F27" s="906"/>
      <c r="G27" s="904"/>
      <c r="H27" s="905"/>
      <c r="I27" s="905"/>
      <c r="J27" s="905"/>
      <c r="K27" s="906"/>
    </row>
    <row r="28" spans="1:11" x14ac:dyDescent="0.25">
      <c r="A28" s="904"/>
      <c r="B28" s="905"/>
      <c r="C28" s="905"/>
      <c r="D28" s="905"/>
      <c r="E28" s="905"/>
      <c r="F28" s="906"/>
      <c r="G28" s="904"/>
      <c r="H28" s="905"/>
      <c r="I28" s="905"/>
      <c r="J28" s="905"/>
      <c r="K28" s="906"/>
    </row>
    <row r="29" spans="1:11" x14ac:dyDescent="0.25">
      <c r="A29" s="904"/>
      <c r="B29" s="905"/>
      <c r="C29" s="905"/>
      <c r="D29" s="905"/>
      <c r="E29" s="905"/>
      <c r="F29" s="906"/>
      <c r="G29" s="904"/>
      <c r="H29" s="905"/>
      <c r="I29" s="905"/>
      <c r="J29" s="905"/>
      <c r="K29" s="906"/>
    </row>
    <row r="30" spans="1:11" x14ac:dyDescent="0.25">
      <c r="A30" s="904"/>
      <c r="B30" s="905"/>
      <c r="C30" s="905"/>
      <c r="D30" s="905"/>
      <c r="E30" s="905"/>
      <c r="F30" s="906"/>
      <c r="G30" s="904"/>
      <c r="H30" s="905"/>
      <c r="I30" s="905"/>
      <c r="J30" s="905"/>
      <c r="K30" s="906"/>
    </row>
    <row r="31" spans="1:11" x14ac:dyDescent="0.25">
      <c r="A31" s="904"/>
      <c r="B31" s="905"/>
      <c r="C31" s="905"/>
      <c r="D31" s="905"/>
      <c r="E31" s="905"/>
      <c r="F31" s="906"/>
      <c r="G31" s="904"/>
      <c r="H31" s="905"/>
      <c r="I31" s="905"/>
      <c r="J31" s="905"/>
      <c r="K31" s="906"/>
    </row>
    <row r="32" spans="1:11" x14ac:dyDescent="0.25">
      <c r="A32" s="904"/>
      <c r="B32" s="905"/>
      <c r="C32" s="905"/>
      <c r="D32" s="905"/>
      <c r="E32" s="905"/>
      <c r="F32" s="906"/>
      <c r="G32" s="904"/>
      <c r="H32" s="905"/>
      <c r="I32" s="905"/>
      <c r="J32" s="905"/>
      <c r="K32" s="906"/>
    </row>
    <row r="33" spans="1:11" x14ac:dyDescent="0.25">
      <c r="A33" s="904"/>
      <c r="B33" s="905"/>
      <c r="C33" s="905"/>
      <c r="D33" s="905"/>
      <c r="E33" s="905"/>
      <c r="F33" s="906"/>
      <c r="G33" s="904"/>
      <c r="H33" s="905"/>
      <c r="I33" s="905"/>
      <c r="J33" s="905"/>
      <c r="K33" s="906"/>
    </row>
    <row r="34" spans="1:11" x14ac:dyDescent="0.25">
      <c r="A34" s="904"/>
      <c r="B34" s="905"/>
      <c r="C34" s="905"/>
      <c r="D34" s="905"/>
      <c r="E34" s="905"/>
      <c r="F34" s="906"/>
      <c r="G34" s="904"/>
      <c r="H34" s="905"/>
      <c r="I34" s="905"/>
      <c r="J34" s="905"/>
      <c r="K34" s="906"/>
    </row>
    <row r="35" spans="1:11" ht="15.75" thickBot="1" x14ac:dyDescent="0.3">
      <c r="A35" s="904"/>
      <c r="B35" s="905"/>
      <c r="C35" s="905"/>
      <c r="D35" s="905"/>
      <c r="E35" s="905"/>
      <c r="F35" s="906"/>
      <c r="G35" s="904"/>
      <c r="H35" s="905"/>
      <c r="I35" s="905"/>
      <c r="J35" s="905"/>
      <c r="K35" s="906"/>
    </row>
    <row r="36" spans="1:11" x14ac:dyDescent="0.25">
      <c r="A36" s="1003" t="s">
        <v>934</v>
      </c>
      <c r="B36" s="935"/>
      <c r="C36" s="935"/>
      <c r="D36" s="935"/>
      <c r="E36" s="935"/>
      <c r="F36" s="936"/>
      <c r="G36" s="939" t="s">
        <v>935</v>
      </c>
      <c r="H36" s="940"/>
      <c r="I36" s="940"/>
      <c r="J36" s="940"/>
      <c r="K36" s="941"/>
    </row>
    <row r="37" spans="1:11" ht="15.75" thickBot="1" x14ac:dyDescent="0.3">
      <c r="A37" s="1004"/>
      <c r="B37" s="937"/>
      <c r="C37" s="937"/>
      <c r="D37" s="937"/>
      <c r="E37" s="937"/>
      <c r="F37" s="938"/>
      <c r="G37" s="942"/>
      <c r="H37" s="943"/>
      <c r="I37" s="943"/>
      <c r="J37" s="943"/>
      <c r="K37" s="944"/>
    </row>
    <row r="38" spans="1:11" x14ac:dyDescent="0.25">
      <c r="A38" s="901" t="s">
        <v>823</v>
      </c>
      <c r="B38" s="902"/>
      <c r="C38" s="902"/>
      <c r="D38" s="902"/>
      <c r="E38" s="902"/>
      <c r="F38" s="903"/>
      <c r="G38" s="901" t="s">
        <v>824</v>
      </c>
      <c r="H38" s="902"/>
      <c r="I38" s="902"/>
      <c r="J38" s="902"/>
      <c r="K38" s="903"/>
    </row>
    <row r="39" spans="1:11" x14ac:dyDescent="0.25">
      <c r="A39" s="904"/>
      <c r="B39" s="905"/>
      <c r="C39" s="905"/>
      <c r="D39" s="905"/>
      <c r="E39" s="905"/>
      <c r="F39" s="906"/>
      <c r="G39" s="904"/>
      <c r="H39" s="905"/>
      <c r="I39" s="905"/>
      <c r="J39" s="905"/>
      <c r="K39" s="906"/>
    </row>
    <row r="40" spans="1:11" x14ac:dyDescent="0.25">
      <c r="A40" s="904"/>
      <c r="B40" s="905"/>
      <c r="C40" s="905"/>
      <c r="D40" s="905"/>
      <c r="E40" s="905"/>
      <c r="F40" s="906"/>
      <c r="G40" s="904"/>
      <c r="H40" s="905"/>
      <c r="I40" s="905"/>
      <c r="J40" s="905"/>
      <c r="K40" s="906"/>
    </row>
    <row r="41" spans="1:11" x14ac:dyDescent="0.25">
      <c r="A41" s="904"/>
      <c r="B41" s="905"/>
      <c r="C41" s="905"/>
      <c r="D41" s="905"/>
      <c r="E41" s="905"/>
      <c r="F41" s="906"/>
      <c r="G41" s="904"/>
      <c r="H41" s="905"/>
      <c r="I41" s="905"/>
      <c r="J41" s="905"/>
      <c r="K41" s="906"/>
    </row>
    <row r="42" spans="1:11" x14ac:dyDescent="0.25">
      <c r="A42" s="904"/>
      <c r="B42" s="905"/>
      <c r="C42" s="905"/>
      <c r="D42" s="905"/>
      <c r="E42" s="905"/>
      <c r="F42" s="906"/>
      <c r="G42" s="904"/>
      <c r="H42" s="905"/>
      <c r="I42" s="905"/>
      <c r="J42" s="905"/>
      <c r="K42" s="906"/>
    </row>
    <row r="43" spans="1:11" x14ac:dyDescent="0.25">
      <c r="A43" s="904"/>
      <c r="B43" s="905"/>
      <c r="C43" s="905"/>
      <c r="D43" s="905"/>
      <c r="E43" s="905"/>
      <c r="F43" s="906"/>
      <c r="G43" s="904"/>
      <c r="H43" s="905"/>
      <c r="I43" s="905"/>
      <c r="J43" s="905"/>
      <c r="K43" s="906"/>
    </row>
    <row r="44" spans="1:11" x14ac:dyDescent="0.25">
      <c r="A44" s="904"/>
      <c r="B44" s="905"/>
      <c r="C44" s="905"/>
      <c r="D44" s="905"/>
      <c r="E44" s="905"/>
      <c r="F44" s="906"/>
      <c r="G44" s="904"/>
      <c r="H44" s="905"/>
      <c r="I44" s="905"/>
      <c r="J44" s="905"/>
      <c r="K44" s="906"/>
    </row>
    <row r="45" spans="1:11" x14ac:dyDescent="0.25">
      <c r="A45" s="904"/>
      <c r="B45" s="905"/>
      <c r="C45" s="905"/>
      <c r="D45" s="905"/>
      <c r="E45" s="905"/>
      <c r="F45" s="906"/>
      <c r="G45" s="904"/>
      <c r="H45" s="905"/>
      <c r="I45" s="905"/>
      <c r="J45" s="905"/>
      <c r="K45" s="906"/>
    </row>
    <row r="46" spans="1:11" x14ac:dyDescent="0.25">
      <c r="A46" s="904"/>
      <c r="B46" s="905"/>
      <c r="C46" s="905"/>
      <c r="D46" s="905"/>
      <c r="E46" s="905"/>
      <c r="F46" s="906"/>
      <c r="G46" s="904"/>
      <c r="H46" s="905"/>
      <c r="I46" s="905"/>
      <c r="J46" s="905"/>
      <c r="K46" s="906"/>
    </row>
    <row r="47" spans="1:11" x14ac:dyDescent="0.25">
      <c r="A47" s="904"/>
      <c r="B47" s="905"/>
      <c r="C47" s="905"/>
      <c r="D47" s="905"/>
      <c r="E47" s="905"/>
      <c r="F47" s="906"/>
      <c r="G47" s="904"/>
      <c r="H47" s="905"/>
      <c r="I47" s="905"/>
      <c r="J47" s="905"/>
      <c r="K47" s="906"/>
    </row>
    <row r="48" spans="1:11" x14ac:dyDescent="0.25">
      <c r="A48" s="904"/>
      <c r="B48" s="905"/>
      <c r="C48" s="905"/>
      <c r="D48" s="905"/>
      <c r="E48" s="905"/>
      <c r="F48" s="906"/>
      <c r="G48" s="904"/>
      <c r="H48" s="905"/>
      <c r="I48" s="905"/>
      <c r="J48" s="905"/>
      <c r="K48" s="906"/>
    </row>
    <row r="49" spans="1:11" x14ac:dyDescent="0.25">
      <c r="A49" s="904"/>
      <c r="B49" s="905"/>
      <c r="C49" s="905"/>
      <c r="D49" s="905"/>
      <c r="E49" s="905"/>
      <c r="F49" s="906"/>
      <c r="G49" s="904"/>
      <c r="H49" s="905"/>
      <c r="I49" s="905"/>
      <c r="J49" s="905"/>
      <c r="K49" s="906"/>
    </row>
    <row r="50" spans="1:11" x14ac:dyDescent="0.25">
      <c r="A50" s="904"/>
      <c r="B50" s="905"/>
      <c r="C50" s="905"/>
      <c r="D50" s="905"/>
      <c r="E50" s="905"/>
      <c r="F50" s="906"/>
      <c r="G50" s="904"/>
      <c r="H50" s="905"/>
      <c r="I50" s="905"/>
      <c r="J50" s="905"/>
      <c r="K50" s="906"/>
    </row>
    <row r="51" spans="1:11" ht="15.75" thickBot="1" x14ac:dyDescent="0.3">
      <c r="A51" s="904"/>
      <c r="B51" s="905"/>
      <c r="C51" s="905"/>
      <c r="D51" s="905"/>
      <c r="E51" s="905"/>
      <c r="F51" s="906"/>
      <c r="G51" s="904"/>
      <c r="H51" s="905"/>
      <c r="I51" s="905"/>
      <c r="J51" s="905"/>
      <c r="K51" s="906"/>
    </row>
    <row r="52" spans="1:11" x14ac:dyDescent="0.25">
      <c r="A52" s="939" t="s">
        <v>936</v>
      </c>
      <c r="B52" s="940"/>
      <c r="C52" s="940"/>
      <c r="D52" s="940"/>
      <c r="E52" s="940"/>
      <c r="F52" s="941"/>
      <c r="G52" s="939" t="s">
        <v>937</v>
      </c>
      <c r="H52" s="940"/>
      <c r="I52" s="940"/>
      <c r="J52" s="940"/>
      <c r="K52" s="941"/>
    </row>
    <row r="53" spans="1:11" ht="15.75" thickBot="1" x14ac:dyDescent="0.3">
      <c r="A53" s="942"/>
      <c r="B53" s="943"/>
      <c r="C53" s="943"/>
      <c r="D53" s="943"/>
      <c r="E53" s="943"/>
      <c r="F53" s="944"/>
      <c r="G53" s="942"/>
      <c r="H53" s="943"/>
      <c r="I53" s="943"/>
      <c r="J53" s="943"/>
      <c r="K53" s="944"/>
    </row>
    <row r="54" spans="1:11" x14ac:dyDescent="0.25">
      <c r="A54" s="904"/>
      <c r="B54" s="905"/>
      <c r="C54" s="905"/>
      <c r="D54" s="905"/>
      <c r="E54" s="905"/>
      <c r="F54" s="906"/>
      <c r="G54" s="904" t="s">
        <v>659</v>
      </c>
      <c r="H54" s="905"/>
      <c r="I54" s="905"/>
      <c r="J54" s="905"/>
      <c r="K54" s="906"/>
    </row>
    <row r="55" spans="1:11" x14ac:dyDescent="0.25">
      <c r="A55" s="904"/>
      <c r="B55" s="905"/>
      <c r="C55" s="905"/>
      <c r="D55" s="905"/>
      <c r="E55" s="905"/>
      <c r="F55" s="906"/>
      <c r="G55" s="904"/>
      <c r="H55" s="905"/>
      <c r="I55" s="905"/>
      <c r="J55" s="905"/>
      <c r="K55" s="906"/>
    </row>
    <row r="56" spans="1:11" x14ac:dyDescent="0.25">
      <c r="A56" s="904"/>
      <c r="B56" s="905"/>
      <c r="C56" s="905"/>
      <c r="D56" s="905"/>
      <c r="E56" s="905"/>
      <c r="F56" s="906"/>
      <c r="G56" s="904"/>
      <c r="H56" s="905"/>
      <c r="I56" s="905"/>
      <c r="J56" s="905"/>
      <c r="K56" s="906"/>
    </row>
    <row r="57" spans="1:11" x14ac:dyDescent="0.25">
      <c r="A57" s="904"/>
      <c r="B57" s="905"/>
      <c r="C57" s="905"/>
      <c r="D57" s="905"/>
      <c r="E57" s="905"/>
      <c r="F57" s="906"/>
      <c r="G57" s="904"/>
      <c r="H57" s="905"/>
      <c r="I57" s="905"/>
      <c r="J57" s="905"/>
      <c r="K57" s="906"/>
    </row>
    <row r="58" spans="1:11" x14ac:dyDescent="0.25">
      <c r="A58" s="904"/>
      <c r="B58" s="905"/>
      <c r="C58" s="905"/>
      <c r="D58" s="905"/>
      <c r="E58" s="905"/>
      <c r="F58" s="906"/>
      <c r="G58" s="904"/>
      <c r="H58" s="905"/>
      <c r="I58" s="905"/>
      <c r="J58" s="905"/>
      <c r="K58" s="906"/>
    </row>
    <row r="59" spans="1:11" x14ac:dyDescent="0.25">
      <c r="A59" s="904"/>
      <c r="B59" s="905"/>
      <c r="C59" s="905"/>
      <c r="D59" s="905"/>
      <c r="E59" s="905"/>
      <c r="F59" s="906"/>
      <c r="G59" s="904"/>
      <c r="H59" s="905"/>
      <c r="I59" s="905"/>
      <c r="J59" s="905"/>
      <c r="K59" s="906"/>
    </row>
    <row r="60" spans="1:11" x14ac:dyDescent="0.25">
      <c r="A60" s="904"/>
      <c r="B60" s="905"/>
      <c r="C60" s="905"/>
      <c r="D60" s="905"/>
      <c r="E60" s="905"/>
      <c r="F60" s="906"/>
      <c r="G60" s="904"/>
      <c r="H60" s="905"/>
      <c r="I60" s="905"/>
      <c r="J60" s="905"/>
      <c r="K60" s="906"/>
    </row>
    <row r="61" spans="1:11" x14ac:dyDescent="0.25">
      <c r="A61" s="904"/>
      <c r="B61" s="905"/>
      <c r="C61" s="905"/>
      <c r="D61" s="905"/>
      <c r="E61" s="905"/>
      <c r="F61" s="906"/>
      <c r="G61" s="904"/>
      <c r="H61" s="905"/>
      <c r="I61" s="905"/>
      <c r="J61" s="905"/>
      <c r="K61" s="906"/>
    </row>
    <row r="62" spans="1:11" x14ac:dyDescent="0.25">
      <c r="A62" s="904"/>
      <c r="B62" s="905"/>
      <c r="C62" s="905"/>
      <c r="D62" s="905"/>
      <c r="E62" s="905"/>
      <c r="F62" s="906"/>
      <c r="G62" s="904"/>
      <c r="H62" s="905"/>
      <c r="I62" s="905"/>
      <c r="J62" s="905"/>
      <c r="K62" s="906"/>
    </row>
    <row r="63" spans="1:11" x14ac:dyDescent="0.25">
      <c r="A63" s="904"/>
      <c r="B63" s="905"/>
      <c r="C63" s="905"/>
      <c r="D63" s="905"/>
      <c r="E63" s="905"/>
      <c r="F63" s="906"/>
      <c r="G63" s="904"/>
      <c r="H63" s="905"/>
      <c r="I63" s="905"/>
      <c r="J63" s="905"/>
      <c r="K63" s="906"/>
    </row>
    <row r="64" spans="1:11" x14ac:dyDescent="0.25">
      <c r="A64" s="904"/>
      <c r="B64" s="905"/>
      <c r="C64" s="905"/>
      <c r="D64" s="905"/>
      <c r="E64" s="905"/>
      <c r="F64" s="906"/>
      <c r="G64" s="904"/>
      <c r="H64" s="905"/>
      <c r="I64" s="905"/>
      <c r="J64" s="905"/>
      <c r="K64" s="906"/>
    </row>
    <row r="65" spans="1:11" x14ac:dyDescent="0.25">
      <c r="A65" s="904"/>
      <c r="B65" s="905"/>
      <c r="C65" s="905"/>
      <c r="D65" s="905"/>
      <c r="E65" s="905"/>
      <c r="F65" s="906"/>
      <c r="G65" s="904"/>
      <c r="H65" s="905"/>
      <c r="I65" s="905"/>
      <c r="J65" s="905"/>
      <c r="K65" s="906"/>
    </row>
    <row r="66" spans="1:11" x14ac:dyDescent="0.25">
      <c r="A66" s="904"/>
      <c r="B66" s="905"/>
      <c r="C66" s="905"/>
      <c r="D66" s="905"/>
      <c r="E66" s="905"/>
      <c r="F66" s="906"/>
      <c r="G66" s="904"/>
      <c r="H66" s="905"/>
      <c r="I66" s="905"/>
      <c r="J66" s="905"/>
      <c r="K66" s="906"/>
    </row>
    <row r="67" spans="1:11" ht="15.75" thickBot="1" x14ac:dyDescent="0.3">
      <c r="A67" s="904"/>
      <c r="B67" s="905"/>
      <c r="C67" s="905"/>
      <c r="D67" s="905"/>
      <c r="E67" s="905"/>
      <c r="F67" s="906"/>
      <c r="G67" s="904"/>
      <c r="H67" s="905"/>
      <c r="I67" s="905"/>
      <c r="J67" s="905"/>
      <c r="K67" s="906"/>
    </row>
    <row r="68" spans="1:11" x14ac:dyDescent="0.25">
      <c r="A68" s="1003" t="s">
        <v>938</v>
      </c>
      <c r="B68" s="935"/>
      <c r="C68" s="935"/>
      <c r="D68" s="935"/>
      <c r="E68" s="935"/>
      <c r="F68" s="936"/>
      <c r="G68" s="939" t="s">
        <v>939</v>
      </c>
      <c r="H68" s="940"/>
      <c r="I68" s="940"/>
      <c r="J68" s="940"/>
      <c r="K68" s="941"/>
    </row>
    <row r="69" spans="1:11" ht="15.75" thickBot="1" x14ac:dyDescent="0.3">
      <c r="A69" s="1004"/>
      <c r="B69" s="937"/>
      <c r="C69" s="937"/>
      <c r="D69" s="937"/>
      <c r="E69" s="937"/>
      <c r="F69" s="938"/>
      <c r="G69" s="942"/>
      <c r="H69" s="943"/>
      <c r="I69" s="943"/>
      <c r="J69" s="943"/>
      <c r="K69" s="944"/>
    </row>
    <row r="70" spans="1:11" x14ac:dyDescent="0.25">
      <c r="A70" s="901" t="s">
        <v>821</v>
      </c>
      <c r="B70" s="902"/>
      <c r="C70" s="902"/>
      <c r="D70" s="902"/>
      <c r="E70" s="902"/>
      <c r="F70" s="903"/>
      <c r="G70" s="901" t="s">
        <v>822</v>
      </c>
      <c r="H70" s="902"/>
      <c r="I70" s="902"/>
      <c r="J70" s="902"/>
      <c r="K70" s="903"/>
    </row>
    <row r="71" spans="1:11" x14ac:dyDescent="0.25">
      <c r="A71" s="904"/>
      <c r="B71" s="905"/>
      <c r="C71" s="905"/>
      <c r="D71" s="905"/>
      <c r="E71" s="905"/>
      <c r="F71" s="906"/>
      <c r="G71" s="904"/>
      <c r="H71" s="905"/>
      <c r="I71" s="905"/>
      <c r="J71" s="905"/>
      <c r="K71" s="906"/>
    </row>
    <row r="72" spans="1:11" x14ac:dyDescent="0.25">
      <c r="A72" s="904"/>
      <c r="B72" s="905"/>
      <c r="C72" s="905"/>
      <c r="D72" s="905"/>
      <c r="E72" s="905"/>
      <c r="F72" s="906"/>
      <c r="G72" s="904"/>
      <c r="H72" s="905"/>
      <c r="I72" s="905"/>
      <c r="J72" s="905"/>
      <c r="K72" s="906"/>
    </row>
    <row r="73" spans="1:11" x14ac:dyDescent="0.25">
      <c r="A73" s="904"/>
      <c r="B73" s="905"/>
      <c r="C73" s="905"/>
      <c r="D73" s="905"/>
      <c r="E73" s="905"/>
      <c r="F73" s="906"/>
      <c r="G73" s="904"/>
      <c r="H73" s="905"/>
      <c r="I73" s="905"/>
      <c r="J73" s="905"/>
      <c r="K73" s="906"/>
    </row>
    <row r="74" spans="1:11" x14ac:dyDescent="0.25">
      <c r="A74" s="904"/>
      <c r="B74" s="905"/>
      <c r="C74" s="905"/>
      <c r="D74" s="905"/>
      <c r="E74" s="905"/>
      <c r="F74" s="906"/>
      <c r="G74" s="904"/>
      <c r="H74" s="905"/>
      <c r="I74" s="905"/>
      <c r="J74" s="905"/>
      <c r="K74" s="906"/>
    </row>
    <row r="75" spans="1:11" x14ac:dyDescent="0.25">
      <c r="A75" s="904"/>
      <c r="B75" s="905"/>
      <c r="C75" s="905"/>
      <c r="D75" s="905"/>
      <c r="E75" s="905"/>
      <c r="F75" s="906"/>
      <c r="G75" s="904"/>
      <c r="H75" s="905"/>
      <c r="I75" s="905"/>
      <c r="J75" s="905"/>
      <c r="K75" s="906"/>
    </row>
    <row r="76" spans="1:11" x14ac:dyDescent="0.25">
      <c r="A76" s="904"/>
      <c r="B76" s="905"/>
      <c r="C76" s="905"/>
      <c r="D76" s="905"/>
      <c r="E76" s="905"/>
      <c r="F76" s="906"/>
      <c r="G76" s="904"/>
      <c r="H76" s="905"/>
      <c r="I76" s="905"/>
      <c r="J76" s="905"/>
      <c r="K76" s="906"/>
    </row>
    <row r="77" spans="1:11" x14ac:dyDescent="0.25">
      <c r="A77" s="904"/>
      <c r="B77" s="905"/>
      <c r="C77" s="905"/>
      <c r="D77" s="905"/>
      <c r="E77" s="905"/>
      <c r="F77" s="906"/>
      <c r="G77" s="904"/>
      <c r="H77" s="905"/>
      <c r="I77" s="905"/>
      <c r="J77" s="905"/>
      <c r="K77" s="906"/>
    </row>
    <row r="78" spans="1:11" x14ac:dyDescent="0.25">
      <c r="A78" s="904"/>
      <c r="B78" s="905"/>
      <c r="C78" s="905"/>
      <c r="D78" s="905"/>
      <c r="E78" s="905"/>
      <c r="F78" s="906"/>
      <c r="G78" s="904"/>
      <c r="H78" s="905"/>
      <c r="I78" s="905"/>
      <c r="J78" s="905"/>
      <c r="K78" s="906"/>
    </row>
    <row r="79" spans="1:11" x14ac:dyDescent="0.25">
      <c r="A79" s="904"/>
      <c r="B79" s="905"/>
      <c r="C79" s="905"/>
      <c r="D79" s="905"/>
      <c r="E79" s="905"/>
      <c r="F79" s="906"/>
      <c r="G79" s="904"/>
      <c r="H79" s="905"/>
      <c r="I79" s="905"/>
      <c r="J79" s="905"/>
      <c r="K79" s="906"/>
    </row>
    <row r="80" spans="1:11" x14ac:dyDescent="0.25">
      <c r="A80" s="904"/>
      <c r="B80" s="905"/>
      <c r="C80" s="905"/>
      <c r="D80" s="905"/>
      <c r="E80" s="905"/>
      <c r="F80" s="906"/>
      <c r="G80" s="904"/>
      <c r="H80" s="905"/>
      <c r="I80" s="905"/>
      <c r="J80" s="905"/>
      <c r="K80" s="906"/>
    </row>
    <row r="81" spans="1:11" x14ac:dyDescent="0.25">
      <c r="A81" s="904"/>
      <c r="B81" s="905"/>
      <c r="C81" s="905"/>
      <c r="D81" s="905"/>
      <c r="E81" s="905"/>
      <c r="F81" s="906"/>
      <c r="G81" s="904"/>
      <c r="H81" s="905"/>
      <c r="I81" s="905"/>
      <c r="J81" s="905"/>
      <c r="K81" s="906"/>
    </row>
    <row r="82" spans="1:11" x14ac:dyDescent="0.25">
      <c r="A82" s="904"/>
      <c r="B82" s="905"/>
      <c r="C82" s="905"/>
      <c r="D82" s="905"/>
      <c r="E82" s="905"/>
      <c r="F82" s="906"/>
      <c r="G82" s="904"/>
      <c r="H82" s="905"/>
      <c r="I82" s="905"/>
      <c r="J82" s="905"/>
      <c r="K82" s="906"/>
    </row>
    <row r="83" spans="1:11" ht="15.75" thickBot="1" x14ac:dyDescent="0.3">
      <c r="A83" s="904"/>
      <c r="B83" s="905"/>
      <c r="C83" s="905"/>
      <c r="D83" s="905"/>
      <c r="E83" s="905"/>
      <c r="F83" s="906"/>
      <c r="G83" s="904"/>
      <c r="H83" s="905"/>
      <c r="I83" s="905"/>
      <c r="J83" s="905"/>
      <c r="K83" s="906"/>
    </row>
    <row r="84" spans="1:11" x14ac:dyDescent="0.25">
      <c r="A84" s="1003" t="s">
        <v>940</v>
      </c>
      <c r="B84" s="935"/>
      <c r="C84" s="935"/>
      <c r="D84" s="935"/>
      <c r="E84" s="935"/>
      <c r="F84" s="936"/>
      <c r="G84" s="939" t="s">
        <v>941</v>
      </c>
      <c r="H84" s="940"/>
      <c r="I84" s="940"/>
      <c r="J84" s="940"/>
      <c r="K84" s="941"/>
    </row>
    <row r="85" spans="1:11" ht="15.75" thickBot="1" x14ac:dyDescent="0.3">
      <c r="A85" s="1004"/>
      <c r="B85" s="937"/>
      <c r="C85" s="937"/>
      <c r="D85" s="937"/>
      <c r="E85" s="937"/>
      <c r="F85" s="938"/>
      <c r="G85" s="942"/>
      <c r="H85" s="943"/>
      <c r="I85" s="943"/>
      <c r="J85" s="943"/>
      <c r="K85" s="944"/>
    </row>
    <row r="86" spans="1:11" x14ac:dyDescent="0.25">
      <c r="A86" s="901" t="s">
        <v>823</v>
      </c>
      <c r="B86" s="902"/>
      <c r="C86" s="902"/>
      <c r="D86" s="902"/>
      <c r="E86" s="902"/>
      <c r="F86" s="903"/>
      <c r="G86" s="901" t="s">
        <v>824</v>
      </c>
      <c r="H86" s="902"/>
      <c r="I86" s="902"/>
      <c r="J86" s="902"/>
      <c r="K86" s="903"/>
    </row>
    <row r="87" spans="1:11" x14ac:dyDescent="0.25">
      <c r="A87" s="904"/>
      <c r="B87" s="905"/>
      <c r="C87" s="905"/>
      <c r="D87" s="905"/>
      <c r="E87" s="905"/>
      <c r="F87" s="906"/>
      <c r="G87" s="904"/>
      <c r="H87" s="905"/>
      <c r="I87" s="905"/>
      <c r="J87" s="905"/>
      <c r="K87" s="906"/>
    </row>
    <row r="88" spans="1:11" x14ac:dyDescent="0.25">
      <c r="A88" s="904"/>
      <c r="B88" s="905"/>
      <c r="C88" s="905"/>
      <c r="D88" s="905"/>
      <c r="E88" s="905"/>
      <c r="F88" s="906"/>
      <c r="G88" s="904"/>
      <c r="H88" s="905"/>
      <c r="I88" s="905"/>
      <c r="J88" s="905"/>
      <c r="K88" s="906"/>
    </row>
    <row r="89" spans="1:11" x14ac:dyDescent="0.25">
      <c r="A89" s="904"/>
      <c r="B89" s="905"/>
      <c r="C89" s="905"/>
      <c r="D89" s="905"/>
      <c r="E89" s="905"/>
      <c r="F89" s="906"/>
      <c r="G89" s="904"/>
      <c r="H89" s="905"/>
      <c r="I89" s="905"/>
      <c r="J89" s="905"/>
      <c r="K89" s="906"/>
    </row>
    <row r="90" spans="1:11" x14ac:dyDescent="0.25">
      <c r="A90" s="904"/>
      <c r="B90" s="905"/>
      <c r="C90" s="905"/>
      <c r="D90" s="905"/>
      <c r="E90" s="905"/>
      <c r="F90" s="906"/>
      <c r="G90" s="904"/>
      <c r="H90" s="905"/>
      <c r="I90" s="905"/>
      <c r="J90" s="905"/>
      <c r="K90" s="906"/>
    </row>
    <row r="91" spans="1:11" x14ac:dyDescent="0.25">
      <c r="A91" s="904"/>
      <c r="B91" s="905"/>
      <c r="C91" s="905"/>
      <c r="D91" s="905"/>
      <c r="E91" s="905"/>
      <c r="F91" s="906"/>
      <c r="G91" s="904"/>
      <c r="H91" s="905"/>
      <c r="I91" s="905"/>
      <c r="J91" s="905"/>
      <c r="K91" s="906"/>
    </row>
    <row r="92" spans="1:11" x14ac:dyDescent="0.25">
      <c r="A92" s="904"/>
      <c r="B92" s="905"/>
      <c r="C92" s="905"/>
      <c r="D92" s="905"/>
      <c r="E92" s="905"/>
      <c r="F92" s="906"/>
      <c r="G92" s="904"/>
      <c r="H92" s="905"/>
      <c r="I92" s="905"/>
      <c r="J92" s="905"/>
      <c r="K92" s="906"/>
    </row>
    <row r="93" spans="1:11" x14ac:dyDescent="0.25">
      <c r="A93" s="904"/>
      <c r="B93" s="905"/>
      <c r="C93" s="905"/>
      <c r="D93" s="905"/>
      <c r="E93" s="905"/>
      <c r="F93" s="906"/>
      <c r="G93" s="904"/>
      <c r="H93" s="905"/>
      <c r="I93" s="905"/>
      <c r="J93" s="905"/>
      <c r="K93" s="906"/>
    </row>
    <row r="94" spans="1:11" x14ac:dyDescent="0.25">
      <c r="A94" s="904"/>
      <c r="B94" s="905"/>
      <c r="C94" s="905"/>
      <c r="D94" s="905"/>
      <c r="E94" s="905"/>
      <c r="F94" s="906"/>
      <c r="G94" s="904"/>
      <c r="H94" s="905"/>
      <c r="I94" s="905"/>
      <c r="J94" s="905"/>
      <c r="K94" s="906"/>
    </row>
    <row r="95" spans="1:11" x14ac:dyDescent="0.25">
      <c r="A95" s="904"/>
      <c r="B95" s="905"/>
      <c r="C95" s="905"/>
      <c r="D95" s="905"/>
      <c r="E95" s="905"/>
      <c r="F95" s="906"/>
      <c r="G95" s="904"/>
      <c r="H95" s="905"/>
      <c r="I95" s="905"/>
      <c r="J95" s="905"/>
      <c r="K95" s="906"/>
    </row>
    <row r="96" spans="1:11" x14ac:dyDescent="0.25">
      <c r="A96" s="904"/>
      <c r="B96" s="905"/>
      <c r="C96" s="905"/>
      <c r="D96" s="905"/>
      <c r="E96" s="905"/>
      <c r="F96" s="906"/>
      <c r="G96" s="904"/>
      <c r="H96" s="905"/>
      <c r="I96" s="905"/>
      <c r="J96" s="905"/>
      <c r="K96" s="906"/>
    </row>
    <row r="97" spans="1:11" x14ac:dyDescent="0.25">
      <c r="A97" s="904"/>
      <c r="B97" s="905"/>
      <c r="C97" s="905"/>
      <c r="D97" s="905"/>
      <c r="E97" s="905"/>
      <c r="F97" s="906"/>
      <c r="G97" s="904"/>
      <c r="H97" s="905"/>
      <c r="I97" s="905"/>
      <c r="J97" s="905"/>
      <c r="K97" s="906"/>
    </row>
    <row r="98" spans="1:11" x14ac:dyDescent="0.25">
      <c r="A98" s="904"/>
      <c r="B98" s="905"/>
      <c r="C98" s="905"/>
      <c r="D98" s="905"/>
      <c r="E98" s="905"/>
      <c r="F98" s="906"/>
      <c r="G98" s="904"/>
      <c r="H98" s="905"/>
      <c r="I98" s="905"/>
      <c r="J98" s="905"/>
      <c r="K98" s="906"/>
    </row>
    <row r="99" spans="1:11" ht="15.75" thickBot="1" x14ac:dyDescent="0.3">
      <c r="A99" s="904"/>
      <c r="B99" s="905"/>
      <c r="C99" s="905"/>
      <c r="D99" s="905"/>
      <c r="E99" s="905"/>
      <c r="F99" s="906"/>
      <c r="G99" s="904"/>
      <c r="H99" s="905"/>
      <c r="I99" s="905"/>
      <c r="J99" s="905"/>
      <c r="K99" s="906"/>
    </row>
    <row r="100" spans="1:11" x14ac:dyDescent="0.25">
      <c r="A100" s="939" t="s">
        <v>942</v>
      </c>
      <c r="B100" s="940"/>
      <c r="C100" s="940"/>
      <c r="D100" s="940"/>
      <c r="E100" s="940"/>
      <c r="F100" s="941"/>
      <c r="G100" s="939" t="s">
        <v>943</v>
      </c>
      <c r="H100" s="940"/>
      <c r="I100" s="940"/>
      <c r="J100" s="940"/>
      <c r="K100" s="941"/>
    </row>
    <row r="101" spans="1:11" ht="15.75" thickBot="1" x14ac:dyDescent="0.3">
      <c r="A101" s="942"/>
      <c r="B101" s="943"/>
      <c r="C101" s="943"/>
      <c r="D101" s="943"/>
      <c r="E101" s="943"/>
      <c r="F101" s="944"/>
      <c r="G101" s="942"/>
      <c r="H101" s="943"/>
      <c r="I101" s="943"/>
      <c r="J101" s="943"/>
      <c r="K101" s="944"/>
    </row>
    <row r="102" spans="1:11" x14ac:dyDescent="0.25">
      <c r="A102" s="904" t="s">
        <v>658</v>
      </c>
      <c r="B102" s="905"/>
      <c r="C102" s="905"/>
      <c r="D102" s="905"/>
      <c r="E102" s="905"/>
      <c r="F102" s="906"/>
      <c r="G102" s="904" t="s">
        <v>659</v>
      </c>
      <c r="H102" s="905"/>
      <c r="I102" s="905"/>
      <c r="J102" s="905"/>
      <c r="K102" s="906"/>
    </row>
    <row r="103" spans="1:11" x14ac:dyDescent="0.25">
      <c r="A103" s="904"/>
      <c r="B103" s="905"/>
      <c r="C103" s="905"/>
      <c r="D103" s="905"/>
      <c r="E103" s="905"/>
      <c r="F103" s="906"/>
      <c r="G103" s="904"/>
      <c r="H103" s="905"/>
      <c r="I103" s="905"/>
      <c r="J103" s="905"/>
      <c r="K103" s="906"/>
    </row>
    <row r="104" spans="1:11" x14ac:dyDescent="0.25">
      <c r="A104" s="904"/>
      <c r="B104" s="905"/>
      <c r="C104" s="905"/>
      <c r="D104" s="905"/>
      <c r="E104" s="905"/>
      <c r="F104" s="906"/>
      <c r="G104" s="904"/>
      <c r="H104" s="905"/>
      <c r="I104" s="905"/>
      <c r="J104" s="905"/>
      <c r="K104" s="906"/>
    </row>
    <row r="105" spans="1:11" x14ac:dyDescent="0.25">
      <c r="A105" s="904"/>
      <c r="B105" s="905"/>
      <c r="C105" s="905"/>
      <c r="D105" s="905"/>
      <c r="E105" s="905"/>
      <c r="F105" s="906"/>
      <c r="G105" s="904"/>
      <c r="H105" s="905"/>
      <c r="I105" s="905"/>
      <c r="J105" s="905"/>
      <c r="K105" s="906"/>
    </row>
    <row r="106" spans="1:11" x14ac:dyDescent="0.25">
      <c r="A106" s="904"/>
      <c r="B106" s="905"/>
      <c r="C106" s="905"/>
      <c r="D106" s="905"/>
      <c r="E106" s="905"/>
      <c r="F106" s="906"/>
      <c r="G106" s="904"/>
      <c r="H106" s="905"/>
      <c r="I106" s="905"/>
      <c r="J106" s="905"/>
      <c r="K106" s="906"/>
    </row>
    <row r="107" spans="1:11" x14ac:dyDescent="0.25">
      <c r="A107" s="904"/>
      <c r="B107" s="905"/>
      <c r="C107" s="905"/>
      <c r="D107" s="905"/>
      <c r="E107" s="905"/>
      <c r="F107" s="906"/>
      <c r="G107" s="904"/>
      <c r="H107" s="905"/>
      <c r="I107" s="905"/>
      <c r="J107" s="905"/>
      <c r="K107" s="906"/>
    </row>
    <row r="108" spans="1:11" x14ac:dyDescent="0.25">
      <c r="A108" s="904"/>
      <c r="B108" s="905"/>
      <c r="C108" s="905"/>
      <c r="D108" s="905"/>
      <c r="E108" s="905"/>
      <c r="F108" s="906"/>
      <c r="G108" s="904"/>
      <c r="H108" s="905"/>
      <c r="I108" s="905"/>
      <c r="J108" s="905"/>
      <c r="K108" s="906"/>
    </row>
    <row r="109" spans="1:11" x14ac:dyDescent="0.25">
      <c r="A109" s="904"/>
      <c r="B109" s="905"/>
      <c r="C109" s="905"/>
      <c r="D109" s="905"/>
      <c r="E109" s="905"/>
      <c r="F109" s="906"/>
      <c r="G109" s="904"/>
      <c r="H109" s="905"/>
      <c r="I109" s="905"/>
      <c r="J109" s="905"/>
      <c r="K109" s="906"/>
    </row>
    <row r="110" spans="1:11" x14ac:dyDescent="0.25">
      <c r="A110" s="904"/>
      <c r="B110" s="905"/>
      <c r="C110" s="905"/>
      <c r="D110" s="905"/>
      <c r="E110" s="905"/>
      <c r="F110" s="906"/>
      <c r="G110" s="904"/>
      <c r="H110" s="905"/>
      <c r="I110" s="905"/>
      <c r="J110" s="905"/>
      <c r="K110" s="906"/>
    </row>
    <row r="111" spans="1:11" x14ac:dyDescent="0.25">
      <c r="A111" s="904"/>
      <c r="B111" s="905"/>
      <c r="C111" s="905"/>
      <c r="D111" s="905"/>
      <c r="E111" s="905"/>
      <c r="F111" s="906"/>
      <c r="G111" s="904"/>
      <c r="H111" s="905"/>
      <c r="I111" s="905"/>
      <c r="J111" s="905"/>
      <c r="K111" s="906"/>
    </row>
    <row r="112" spans="1:11" x14ac:dyDescent="0.25">
      <c r="A112" s="904"/>
      <c r="B112" s="905"/>
      <c r="C112" s="905"/>
      <c r="D112" s="905"/>
      <c r="E112" s="905"/>
      <c r="F112" s="906"/>
      <c r="G112" s="904"/>
      <c r="H112" s="905"/>
      <c r="I112" s="905"/>
      <c r="J112" s="905"/>
      <c r="K112" s="906"/>
    </row>
    <row r="113" spans="1:11" x14ac:dyDescent="0.25">
      <c r="A113" s="904"/>
      <c r="B113" s="905"/>
      <c r="C113" s="905"/>
      <c r="D113" s="905"/>
      <c r="E113" s="905"/>
      <c r="F113" s="906"/>
      <c r="G113" s="904"/>
      <c r="H113" s="905"/>
      <c r="I113" s="905"/>
      <c r="J113" s="905"/>
      <c r="K113" s="906"/>
    </row>
    <row r="114" spans="1:11" x14ac:dyDescent="0.25">
      <c r="A114" s="904"/>
      <c r="B114" s="905"/>
      <c r="C114" s="905"/>
      <c r="D114" s="905"/>
      <c r="E114" s="905"/>
      <c r="F114" s="906"/>
      <c r="G114" s="904"/>
      <c r="H114" s="905"/>
      <c r="I114" s="905"/>
      <c r="J114" s="905"/>
      <c r="K114" s="906"/>
    </row>
    <row r="115" spans="1:11" ht="15.75" thickBot="1" x14ac:dyDescent="0.3">
      <c r="A115" s="904"/>
      <c r="B115" s="905"/>
      <c r="C115" s="905"/>
      <c r="D115" s="905"/>
      <c r="E115" s="905"/>
      <c r="F115" s="906"/>
      <c r="G115" s="904"/>
      <c r="H115" s="905"/>
      <c r="I115" s="905"/>
      <c r="J115" s="905"/>
      <c r="K115" s="906"/>
    </row>
    <row r="116" spans="1:11" x14ac:dyDescent="0.25">
      <c r="A116" s="1003" t="s">
        <v>944</v>
      </c>
      <c r="B116" s="935"/>
      <c r="C116" s="935"/>
      <c r="D116" s="935"/>
      <c r="E116" s="935"/>
      <c r="F116" s="936"/>
      <c r="G116" s="939" t="s">
        <v>944</v>
      </c>
      <c r="H116" s="940"/>
      <c r="I116" s="940"/>
      <c r="J116" s="940"/>
      <c r="K116" s="941"/>
    </row>
    <row r="117" spans="1:11" ht="15.75" thickBot="1" x14ac:dyDescent="0.3">
      <c r="A117" s="1004"/>
      <c r="B117" s="937"/>
      <c r="C117" s="937"/>
      <c r="D117" s="937"/>
      <c r="E117" s="937"/>
      <c r="F117" s="938"/>
      <c r="G117" s="942"/>
      <c r="H117" s="943"/>
      <c r="I117" s="943"/>
      <c r="J117" s="943"/>
      <c r="K117" s="944"/>
    </row>
    <row r="118" spans="1:11" x14ac:dyDescent="0.25">
      <c r="A118" s="901" t="s">
        <v>821</v>
      </c>
      <c r="B118" s="902"/>
      <c r="C118" s="902"/>
      <c r="D118" s="902"/>
      <c r="E118" s="902"/>
      <c r="F118" s="903"/>
      <c r="G118" s="901" t="s">
        <v>822</v>
      </c>
      <c r="H118" s="902"/>
      <c r="I118" s="902"/>
      <c r="J118" s="902"/>
      <c r="K118" s="903"/>
    </row>
    <row r="119" spans="1:11" x14ac:dyDescent="0.25">
      <c r="A119" s="904"/>
      <c r="B119" s="905"/>
      <c r="C119" s="905"/>
      <c r="D119" s="905"/>
      <c r="E119" s="905"/>
      <c r="F119" s="906"/>
      <c r="G119" s="904"/>
      <c r="H119" s="905"/>
      <c r="I119" s="905"/>
      <c r="J119" s="905"/>
      <c r="K119" s="906"/>
    </row>
    <row r="120" spans="1:11" x14ac:dyDescent="0.25">
      <c r="A120" s="904"/>
      <c r="B120" s="905"/>
      <c r="C120" s="905"/>
      <c r="D120" s="905"/>
      <c r="E120" s="905"/>
      <c r="F120" s="906"/>
      <c r="G120" s="904"/>
      <c r="H120" s="905"/>
      <c r="I120" s="905"/>
      <c r="J120" s="905"/>
      <c r="K120" s="906"/>
    </row>
    <row r="121" spans="1:11" x14ac:dyDescent="0.25">
      <c r="A121" s="904"/>
      <c r="B121" s="905"/>
      <c r="C121" s="905"/>
      <c r="D121" s="905"/>
      <c r="E121" s="905"/>
      <c r="F121" s="906"/>
      <c r="G121" s="904"/>
      <c r="H121" s="905"/>
      <c r="I121" s="905"/>
      <c r="J121" s="905"/>
      <c r="K121" s="906"/>
    </row>
    <row r="122" spans="1:11" x14ac:dyDescent="0.25">
      <c r="A122" s="904"/>
      <c r="B122" s="905"/>
      <c r="C122" s="905"/>
      <c r="D122" s="905"/>
      <c r="E122" s="905"/>
      <c r="F122" s="906"/>
      <c r="G122" s="904"/>
      <c r="H122" s="905"/>
      <c r="I122" s="905"/>
      <c r="J122" s="905"/>
      <c r="K122" s="906"/>
    </row>
    <row r="123" spans="1:11" x14ac:dyDescent="0.25">
      <c r="A123" s="904"/>
      <c r="B123" s="905"/>
      <c r="C123" s="905"/>
      <c r="D123" s="905"/>
      <c r="E123" s="905"/>
      <c r="F123" s="906"/>
      <c r="G123" s="904"/>
      <c r="H123" s="905"/>
      <c r="I123" s="905"/>
      <c r="J123" s="905"/>
      <c r="K123" s="906"/>
    </row>
    <row r="124" spans="1:11" x14ac:dyDescent="0.25">
      <c r="A124" s="904"/>
      <c r="B124" s="905"/>
      <c r="C124" s="905"/>
      <c r="D124" s="905"/>
      <c r="E124" s="905"/>
      <c r="F124" s="906"/>
      <c r="G124" s="904"/>
      <c r="H124" s="905"/>
      <c r="I124" s="905"/>
      <c r="J124" s="905"/>
      <c r="K124" s="906"/>
    </row>
    <row r="125" spans="1:11" x14ac:dyDescent="0.25">
      <c r="A125" s="904"/>
      <c r="B125" s="905"/>
      <c r="C125" s="905"/>
      <c r="D125" s="905"/>
      <c r="E125" s="905"/>
      <c r="F125" s="906"/>
      <c r="G125" s="904"/>
      <c r="H125" s="905"/>
      <c r="I125" s="905"/>
      <c r="J125" s="905"/>
      <c r="K125" s="906"/>
    </row>
    <row r="126" spans="1:11" x14ac:dyDescent="0.25">
      <c r="A126" s="904"/>
      <c r="B126" s="905"/>
      <c r="C126" s="905"/>
      <c r="D126" s="905"/>
      <c r="E126" s="905"/>
      <c r="F126" s="906"/>
      <c r="G126" s="904"/>
      <c r="H126" s="905"/>
      <c r="I126" s="905"/>
      <c r="J126" s="905"/>
      <c r="K126" s="906"/>
    </row>
    <row r="127" spans="1:11" x14ac:dyDescent="0.25">
      <c r="A127" s="904"/>
      <c r="B127" s="905"/>
      <c r="C127" s="905"/>
      <c r="D127" s="905"/>
      <c r="E127" s="905"/>
      <c r="F127" s="906"/>
      <c r="G127" s="904"/>
      <c r="H127" s="905"/>
      <c r="I127" s="905"/>
      <c r="J127" s="905"/>
      <c r="K127" s="906"/>
    </row>
    <row r="128" spans="1:11" x14ac:dyDescent="0.25">
      <c r="A128" s="904"/>
      <c r="B128" s="905"/>
      <c r="C128" s="905"/>
      <c r="D128" s="905"/>
      <c r="E128" s="905"/>
      <c r="F128" s="906"/>
      <c r="G128" s="904"/>
      <c r="H128" s="905"/>
      <c r="I128" s="905"/>
      <c r="J128" s="905"/>
      <c r="K128" s="906"/>
    </row>
    <row r="129" spans="1:11" x14ac:dyDescent="0.25">
      <c r="A129" s="904"/>
      <c r="B129" s="905"/>
      <c r="C129" s="905"/>
      <c r="D129" s="905"/>
      <c r="E129" s="905"/>
      <c r="F129" s="906"/>
      <c r="G129" s="904"/>
      <c r="H129" s="905"/>
      <c r="I129" s="905"/>
      <c r="J129" s="905"/>
      <c r="K129" s="906"/>
    </row>
    <row r="130" spans="1:11" x14ac:dyDescent="0.25">
      <c r="A130" s="904"/>
      <c r="B130" s="905"/>
      <c r="C130" s="905"/>
      <c r="D130" s="905"/>
      <c r="E130" s="905"/>
      <c r="F130" s="906"/>
      <c r="G130" s="904"/>
      <c r="H130" s="905"/>
      <c r="I130" s="905"/>
      <c r="J130" s="905"/>
      <c r="K130" s="906"/>
    </row>
    <row r="131" spans="1:11" ht="15.75" thickBot="1" x14ac:dyDescent="0.3">
      <c r="A131" s="904"/>
      <c r="B131" s="905"/>
      <c r="C131" s="905"/>
      <c r="D131" s="905"/>
      <c r="E131" s="905"/>
      <c r="F131" s="906"/>
      <c r="G131" s="904"/>
      <c r="H131" s="905"/>
      <c r="I131" s="905"/>
      <c r="J131" s="905"/>
      <c r="K131" s="906"/>
    </row>
    <row r="132" spans="1:11" x14ac:dyDescent="0.25">
      <c r="A132" s="1003" t="s">
        <v>945</v>
      </c>
      <c r="B132" s="935"/>
      <c r="C132" s="935"/>
      <c r="D132" s="935"/>
      <c r="E132" s="935"/>
      <c r="F132" s="936"/>
      <c r="G132" s="939" t="s">
        <v>946</v>
      </c>
      <c r="H132" s="940"/>
      <c r="I132" s="940"/>
      <c r="J132" s="940"/>
      <c r="K132" s="941"/>
    </row>
    <row r="133" spans="1:11" ht="15.75" thickBot="1" x14ac:dyDescent="0.3">
      <c r="A133" s="1004"/>
      <c r="B133" s="937"/>
      <c r="C133" s="937"/>
      <c r="D133" s="937"/>
      <c r="E133" s="937"/>
      <c r="F133" s="938"/>
      <c r="G133" s="942"/>
      <c r="H133" s="943"/>
      <c r="I133" s="943"/>
      <c r="J133" s="943"/>
      <c r="K133" s="944"/>
    </row>
    <row r="134" spans="1:11" x14ac:dyDescent="0.25">
      <c r="A134" s="901" t="s">
        <v>823</v>
      </c>
      <c r="B134" s="902"/>
      <c r="C134" s="902"/>
      <c r="D134" s="902"/>
      <c r="E134" s="902"/>
      <c r="F134" s="903"/>
      <c r="G134" s="901"/>
      <c r="H134" s="902"/>
      <c r="I134" s="902"/>
      <c r="J134" s="902"/>
      <c r="K134" s="903"/>
    </row>
    <row r="135" spans="1:11" x14ac:dyDescent="0.25">
      <c r="A135" s="904"/>
      <c r="B135" s="905"/>
      <c r="C135" s="905"/>
      <c r="D135" s="905"/>
      <c r="E135" s="905"/>
      <c r="F135" s="906"/>
      <c r="G135" s="904"/>
      <c r="H135" s="905"/>
      <c r="I135" s="905"/>
      <c r="J135" s="905"/>
      <c r="K135" s="906"/>
    </row>
    <row r="136" spans="1:11" x14ac:dyDescent="0.25">
      <c r="A136" s="904"/>
      <c r="B136" s="905"/>
      <c r="C136" s="905"/>
      <c r="D136" s="905"/>
      <c r="E136" s="905"/>
      <c r="F136" s="906"/>
      <c r="G136" s="904"/>
      <c r="H136" s="905"/>
      <c r="I136" s="905"/>
      <c r="J136" s="905"/>
      <c r="K136" s="906"/>
    </row>
    <row r="137" spans="1:11" x14ac:dyDescent="0.25">
      <c r="A137" s="904"/>
      <c r="B137" s="905"/>
      <c r="C137" s="905"/>
      <c r="D137" s="905"/>
      <c r="E137" s="905"/>
      <c r="F137" s="906"/>
      <c r="G137" s="904"/>
      <c r="H137" s="905"/>
      <c r="I137" s="905"/>
      <c r="J137" s="905"/>
      <c r="K137" s="906"/>
    </row>
    <row r="138" spans="1:11" x14ac:dyDescent="0.25">
      <c r="A138" s="904"/>
      <c r="B138" s="905"/>
      <c r="C138" s="905"/>
      <c r="D138" s="905"/>
      <c r="E138" s="905"/>
      <c r="F138" s="906"/>
      <c r="G138" s="904"/>
      <c r="H138" s="905"/>
      <c r="I138" s="905"/>
      <c r="J138" s="905"/>
      <c r="K138" s="906"/>
    </row>
    <row r="139" spans="1:11" x14ac:dyDescent="0.25">
      <c r="A139" s="904"/>
      <c r="B139" s="905"/>
      <c r="C139" s="905"/>
      <c r="D139" s="905"/>
      <c r="E139" s="905"/>
      <c r="F139" s="906"/>
      <c r="G139" s="904"/>
      <c r="H139" s="905"/>
      <c r="I139" s="905"/>
      <c r="J139" s="905"/>
      <c r="K139" s="906"/>
    </row>
    <row r="140" spans="1:11" x14ac:dyDescent="0.25">
      <c r="A140" s="904"/>
      <c r="B140" s="905"/>
      <c r="C140" s="905"/>
      <c r="D140" s="905"/>
      <c r="E140" s="905"/>
      <c r="F140" s="906"/>
      <c r="G140" s="904"/>
      <c r="H140" s="905"/>
      <c r="I140" s="905"/>
      <c r="J140" s="905"/>
      <c r="K140" s="906"/>
    </row>
    <row r="141" spans="1:11" x14ac:dyDescent="0.25">
      <c r="A141" s="904"/>
      <c r="B141" s="905"/>
      <c r="C141" s="905"/>
      <c r="D141" s="905"/>
      <c r="E141" s="905"/>
      <c r="F141" s="906"/>
      <c r="G141" s="904"/>
      <c r="H141" s="905"/>
      <c r="I141" s="905"/>
      <c r="J141" s="905"/>
      <c r="K141" s="906"/>
    </row>
    <row r="142" spans="1:11" x14ac:dyDescent="0.25">
      <c r="A142" s="904"/>
      <c r="B142" s="905"/>
      <c r="C142" s="905"/>
      <c r="D142" s="905"/>
      <c r="E142" s="905"/>
      <c r="F142" s="906"/>
      <c r="G142" s="904"/>
      <c r="H142" s="905"/>
      <c r="I142" s="905"/>
      <c r="J142" s="905"/>
      <c r="K142" s="906"/>
    </row>
    <row r="143" spans="1:11" x14ac:dyDescent="0.25">
      <c r="A143" s="904"/>
      <c r="B143" s="905"/>
      <c r="C143" s="905"/>
      <c r="D143" s="905"/>
      <c r="E143" s="905"/>
      <c r="F143" s="906"/>
      <c r="G143" s="904"/>
      <c r="H143" s="905"/>
      <c r="I143" s="905"/>
      <c r="J143" s="905"/>
      <c r="K143" s="906"/>
    </row>
    <row r="144" spans="1:11" x14ac:dyDescent="0.25">
      <c r="A144" s="904"/>
      <c r="B144" s="905"/>
      <c r="C144" s="905"/>
      <c r="D144" s="905"/>
      <c r="E144" s="905"/>
      <c r="F144" s="906"/>
      <c r="G144" s="904"/>
      <c r="H144" s="905"/>
      <c r="I144" s="905"/>
      <c r="J144" s="905"/>
      <c r="K144" s="906"/>
    </row>
    <row r="145" spans="1:11" x14ac:dyDescent="0.25">
      <c r="A145" s="904"/>
      <c r="B145" s="905"/>
      <c r="C145" s="905"/>
      <c r="D145" s="905"/>
      <c r="E145" s="905"/>
      <c r="F145" s="906"/>
      <c r="G145" s="904"/>
      <c r="H145" s="905"/>
      <c r="I145" s="905"/>
      <c r="J145" s="905"/>
      <c r="K145" s="906"/>
    </row>
    <row r="146" spans="1:11" x14ac:dyDescent="0.25">
      <c r="A146" s="904"/>
      <c r="B146" s="905"/>
      <c r="C146" s="905"/>
      <c r="D146" s="905"/>
      <c r="E146" s="905"/>
      <c r="F146" s="906"/>
      <c r="G146" s="904"/>
      <c r="H146" s="905"/>
      <c r="I146" s="905"/>
      <c r="J146" s="905"/>
      <c r="K146" s="906"/>
    </row>
    <row r="147" spans="1:11" ht="15.75" thickBot="1" x14ac:dyDescent="0.3">
      <c r="A147" s="904"/>
      <c r="B147" s="905"/>
      <c r="C147" s="905"/>
      <c r="D147" s="905"/>
      <c r="E147" s="905"/>
      <c r="F147" s="906"/>
      <c r="G147" s="904"/>
      <c r="H147" s="905"/>
      <c r="I147" s="905"/>
      <c r="J147" s="905"/>
      <c r="K147" s="906"/>
    </row>
    <row r="148" spans="1:11" x14ac:dyDescent="0.25">
      <c r="A148" s="939" t="s">
        <v>947</v>
      </c>
      <c r="B148" s="940"/>
      <c r="C148" s="940"/>
      <c r="D148" s="940"/>
      <c r="E148" s="940"/>
      <c r="F148" s="941"/>
      <c r="G148" s="939" t="s">
        <v>948</v>
      </c>
      <c r="H148" s="940"/>
      <c r="I148" s="940"/>
      <c r="J148" s="940"/>
      <c r="K148" s="941"/>
    </row>
    <row r="149" spans="1:11" ht="15.75" thickBot="1" x14ac:dyDescent="0.3">
      <c r="A149" s="942"/>
      <c r="B149" s="943"/>
      <c r="C149" s="943"/>
      <c r="D149" s="943"/>
      <c r="E149" s="943"/>
      <c r="F149" s="944"/>
      <c r="G149" s="942"/>
      <c r="H149" s="943"/>
      <c r="I149" s="943"/>
      <c r="J149" s="943"/>
      <c r="K149" s="944"/>
    </row>
    <row r="150" spans="1:11" x14ac:dyDescent="0.25">
      <c r="A150" s="904"/>
      <c r="B150" s="905"/>
      <c r="C150" s="905"/>
      <c r="D150" s="905"/>
      <c r="E150" s="905"/>
      <c r="F150" s="906"/>
      <c r="G150" s="904" t="s">
        <v>659</v>
      </c>
      <c r="H150" s="905"/>
      <c r="I150" s="905"/>
      <c r="J150" s="905"/>
      <c r="K150" s="906"/>
    </row>
    <row r="151" spans="1:11" x14ac:dyDescent="0.25">
      <c r="A151" s="904"/>
      <c r="B151" s="905"/>
      <c r="C151" s="905"/>
      <c r="D151" s="905"/>
      <c r="E151" s="905"/>
      <c r="F151" s="906"/>
      <c r="G151" s="904"/>
      <c r="H151" s="905"/>
      <c r="I151" s="905"/>
      <c r="J151" s="905"/>
      <c r="K151" s="906"/>
    </row>
    <row r="152" spans="1:11" x14ac:dyDescent="0.25">
      <c r="A152" s="904"/>
      <c r="B152" s="905"/>
      <c r="C152" s="905"/>
      <c r="D152" s="905"/>
      <c r="E152" s="905"/>
      <c r="F152" s="906"/>
      <c r="G152" s="904"/>
      <c r="H152" s="905"/>
      <c r="I152" s="905"/>
      <c r="J152" s="905"/>
      <c r="K152" s="906"/>
    </row>
    <row r="153" spans="1:11" x14ac:dyDescent="0.25">
      <c r="A153" s="904"/>
      <c r="B153" s="905"/>
      <c r="C153" s="905"/>
      <c r="D153" s="905"/>
      <c r="E153" s="905"/>
      <c r="F153" s="906"/>
      <c r="G153" s="904"/>
      <c r="H153" s="905"/>
      <c r="I153" s="905"/>
      <c r="J153" s="905"/>
      <c r="K153" s="906"/>
    </row>
    <row r="154" spans="1:11" x14ac:dyDescent="0.25">
      <c r="A154" s="904"/>
      <c r="B154" s="905"/>
      <c r="C154" s="905"/>
      <c r="D154" s="905"/>
      <c r="E154" s="905"/>
      <c r="F154" s="906"/>
      <c r="G154" s="904"/>
      <c r="H154" s="905"/>
      <c r="I154" s="905"/>
      <c r="J154" s="905"/>
      <c r="K154" s="906"/>
    </row>
    <row r="155" spans="1:11" x14ac:dyDescent="0.25">
      <c r="A155" s="904"/>
      <c r="B155" s="905"/>
      <c r="C155" s="905"/>
      <c r="D155" s="905"/>
      <c r="E155" s="905"/>
      <c r="F155" s="906"/>
      <c r="G155" s="904"/>
      <c r="H155" s="905"/>
      <c r="I155" s="905"/>
      <c r="J155" s="905"/>
      <c r="K155" s="906"/>
    </row>
    <row r="156" spans="1:11" x14ac:dyDescent="0.25">
      <c r="A156" s="904"/>
      <c r="B156" s="905"/>
      <c r="C156" s="905"/>
      <c r="D156" s="905"/>
      <c r="E156" s="905"/>
      <c r="F156" s="906"/>
      <c r="G156" s="904"/>
      <c r="H156" s="905"/>
      <c r="I156" s="905"/>
      <c r="J156" s="905"/>
      <c r="K156" s="906"/>
    </row>
    <row r="157" spans="1:11" x14ac:dyDescent="0.25">
      <c r="A157" s="904"/>
      <c r="B157" s="905"/>
      <c r="C157" s="905"/>
      <c r="D157" s="905"/>
      <c r="E157" s="905"/>
      <c r="F157" s="906"/>
      <c r="G157" s="904"/>
      <c r="H157" s="905"/>
      <c r="I157" s="905"/>
      <c r="J157" s="905"/>
      <c r="K157" s="906"/>
    </row>
    <row r="158" spans="1:11" x14ac:dyDescent="0.25">
      <c r="A158" s="904"/>
      <c r="B158" s="905"/>
      <c r="C158" s="905"/>
      <c r="D158" s="905"/>
      <c r="E158" s="905"/>
      <c r="F158" s="906"/>
      <c r="G158" s="904"/>
      <c r="H158" s="905"/>
      <c r="I158" s="905"/>
      <c r="J158" s="905"/>
      <c r="K158" s="906"/>
    </row>
    <row r="159" spans="1:11" x14ac:dyDescent="0.25">
      <c r="A159" s="904"/>
      <c r="B159" s="905"/>
      <c r="C159" s="905"/>
      <c r="D159" s="905"/>
      <c r="E159" s="905"/>
      <c r="F159" s="906"/>
      <c r="G159" s="904"/>
      <c r="H159" s="905"/>
      <c r="I159" s="905"/>
      <c r="J159" s="905"/>
      <c r="K159" s="906"/>
    </row>
    <row r="160" spans="1:11" x14ac:dyDescent="0.25">
      <c r="A160" s="904"/>
      <c r="B160" s="905"/>
      <c r="C160" s="905"/>
      <c r="D160" s="905"/>
      <c r="E160" s="905"/>
      <c r="F160" s="906"/>
      <c r="G160" s="904"/>
      <c r="H160" s="905"/>
      <c r="I160" s="905"/>
      <c r="J160" s="905"/>
      <c r="K160" s="906"/>
    </row>
    <row r="161" spans="1:11" x14ac:dyDescent="0.25">
      <c r="A161" s="904"/>
      <c r="B161" s="905"/>
      <c r="C161" s="905"/>
      <c r="D161" s="905"/>
      <c r="E161" s="905"/>
      <c r="F161" s="906"/>
      <c r="G161" s="904"/>
      <c r="H161" s="905"/>
      <c r="I161" s="905"/>
      <c r="J161" s="905"/>
      <c r="K161" s="906"/>
    </row>
    <row r="162" spans="1:11" x14ac:dyDescent="0.25">
      <c r="A162" s="904"/>
      <c r="B162" s="905"/>
      <c r="C162" s="905"/>
      <c r="D162" s="905"/>
      <c r="E162" s="905"/>
      <c r="F162" s="906"/>
      <c r="G162" s="904"/>
      <c r="H162" s="905"/>
      <c r="I162" s="905"/>
      <c r="J162" s="905"/>
      <c r="K162" s="906"/>
    </row>
    <row r="163" spans="1:11" ht="15.75" thickBot="1" x14ac:dyDescent="0.3">
      <c r="A163" s="904"/>
      <c r="B163" s="905"/>
      <c r="C163" s="905"/>
      <c r="D163" s="905"/>
      <c r="E163" s="905"/>
      <c r="F163" s="906"/>
      <c r="G163" s="904"/>
      <c r="H163" s="905"/>
      <c r="I163" s="905"/>
      <c r="J163" s="905"/>
      <c r="K163" s="906"/>
    </row>
    <row r="164" spans="1:11" x14ac:dyDescent="0.25">
      <c r="A164" s="1003" t="s">
        <v>949</v>
      </c>
      <c r="B164" s="935"/>
      <c r="C164" s="935"/>
      <c r="D164" s="935"/>
      <c r="E164" s="935"/>
      <c r="F164" s="936"/>
      <c r="G164" s="939" t="s">
        <v>950</v>
      </c>
      <c r="H164" s="940"/>
      <c r="I164" s="940"/>
      <c r="J164" s="940"/>
      <c r="K164" s="941"/>
    </row>
    <row r="165" spans="1:11" ht="15.75" thickBot="1" x14ac:dyDescent="0.3">
      <c r="A165" s="1004"/>
      <c r="B165" s="937"/>
      <c r="C165" s="937"/>
      <c r="D165" s="937"/>
      <c r="E165" s="937"/>
      <c r="F165" s="938"/>
      <c r="G165" s="942"/>
      <c r="H165" s="943"/>
      <c r="I165" s="943"/>
      <c r="J165" s="943"/>
      <c r="K165" s="944"/>
    </row>
    <row r="166" spans="1:11" x14ac:dyDescent="0.25">
      <c r="A166" s="901" t="s">
        <v>821</v>
      </c>
      <c r="B166" s="902"/>
      <c r="C166" s="902"/>
      <c r="D166" s="902"/>
      <c r="E166" s="902"/>
      <c r="F166" s="903"/>
      <c r="G166" s="901" t="s">
        <v>822</v>
      </c>
      <c r="H166" s="902"/>
      <c r="I166" s="902"/>
      <c r="J166" s="902"/>
      <c r="K166" s="903"/>
    </row>
    <row r="167" spans="1:11" x14ac:dyDescent="0.25">
      <c r="A167" s="904"/>
      <c r="B167" s="905"/>
      <c r="C167" s="905"/>
      <c r="D167" s="905"/>
      <c r="E167" s="905"/>
      <c r="F167" s="906"/>
      <c r="G167" s="904"/>
      <c r="H167" s="905"/>
      <c r="I167" s="905"/>
      <c r="J167" s="905"/>
      <c r="K167" s="906"/>
    </row>
    <row r="168" spans="1:11" x14ac:dyDescent="0.25">
      <c r="A168" s="904"/>
      <c r="B168" s="905"/>
      <c r="C168" s="905"/>
      <c r="D168" s="905"/>
      <c r="E168" s="905"/>
      <c r="F168" s="906"/>
      <c r="G168" s="904"/>
      <c r="H168" s="905"/>
      <c r="I168" s="905"/>
      <c r="J168" s="905"/>
      <c r="K168" s="906"/>
    </row>
    <row r="169" spans="1:11" x14ac:dyDescent="0.25">
      <c r="A169" s="904"/>
      <c r="B169" s="905"/>
      <c r="C169" s="905"/>
      <c r="D169" s="905"/>
      <c r="E169" s="905"/>
      <c r="F169" s="906"/>
      <c r="G169" s="904"/>
      <c r="H169" s="905"/>
      <c r="I169" s="905"/>
      <c r="J169" s="905"/>
      <c r="K169" s="906"/>
    </row>
    <row r="170" spans="1:11" x14ac:dyDescent="0.25">
      <c r="A170" s="904"/>
      <c r="B170" s="905"/>
      <c r="C170" s="905"/>
      <c r="D170" s="905"/>
      <c r="E170" s="905"/>
      <c r="F170" s="906"/>
      <c r="G170" s="904"/>
      <c r="H170" s="905"/>
      <c r="I170" s="905"/>
      <c r="J170" s="905"/>
      <c r="K170" s="906"/>
    </row>
    <row r="171" spans="1:11" x14ac:dyDescent="0.25">
      <c r="A171" s="904"/>
      <c r="B171" s="905"/>
      <c r="C171" s="905"/>
      <c r="D171" s="905"/>
      <c r="E171" s="905"/>
      <c r="F171" s="906"/>
      <c r="G171" s="904"/>
      <c r="H171" s="905"/>
      <c r="I171" s="905"/>
      <c r="J171" s="905"/>
      <c r="K171" s="906"/>
    </row>
    <row r="172" spans="1:11" x14ac:dyDescent="0.25">
      <c r="A172" s="904"/>
      <c r="B172" s="905"/>
      <c r="C172" s="905"/>
      <c r="D172" s="905"/>
      <c r="E172" s="905"/>
      <c r="F172" s="906"/>
      <c r="G172" s="904"/>
      <c r="H172" s="905"/>
      <c r="I172" s="905"/>
      <c r="J172" s="905"/>
      <c r="K172" s="906"/>
    </row>
    <row r="173" spans="1:11" x14ac:dyDescent="0.25">
      <c r="A173" s="904"/>
      <c r="B173" s="905"/>
      <c r="C173" s="905"/>
      <c r="D173" s="905"/>
      <c r="E173" s="905"/>
      <c r="F173" s="906"/>
      <c r="G173" s="904"/>
      <c r="H173" s="905"/>
      <c r="I173" s="905"/>
      <c r="J173" s="905"/>
      <c r="K173" s="906"/>
    </row>
    <row r="174" spans="1:11" x14ac:dyDescent="0.25">
      <c r="A174" s="904"/>
      <c r="B174" s="905"/>
      <c r="C174" s="905"/>
      <c r="D174" s="905"/>
      <c r="E174" s="905"/>
      <c r="F174" s="906"/>
      <c r="G174" s="904"/>
      <c r="H174" s="905"/>
      <c r="I174" s="905"/>
      <c r="J174" s="905"/>
      <c r="K174" s="906"/>
    </row>
    <row r="175" spans="1:11" x14ac:dyDescent="0.25">
      <c r="A175" s="904"/>
      <c r="B175" s="905"/>
      <c r="C175" s="905"/>
      <c r="D175" s="905"/>
      <c r="E175" s="905"/>
      <c r="F175" s="906"/>
      <c r="G175" s="904"/>
      <c r="H175" s="905"/>
      <c r="I175" s="905"/>
      <c r="J175" s="905"/>
      <c r="K175" s="906"/>
    </row>
    <row r="176" spans="1:11" x14ac:dyDescent="0.25">
      <c r="A176" s="904"/>
      <c r="B176" s="905"/>
      <c r="C176" s="905"/>
      <c r="D176" s="905"/>
      <c r="E176" s="905"/>
      <c r="F176" s="906"/>
      <c r="G176" s="904"/>
      <c r="H176" s="905"/>
      <c r="I176" s="905"/>
      <c r="J176" s="905"/>
      <c r="K176" s="906"/>
    </row>
    <row r="177" spans="1:11" x14ac:dyDescent="0.25">
      <c r="A177" s="904"/>
      <c r="B177" s="905"/>
      <c r="C177" s="905"/>
      <c r="D177" s="905"/>
      <c r="E177" s="905"/>
      <c r="F177" s="906"/>
      <c r="G177" s="904"/>
      <c r="H177" s="905"/>
      <c r="I177" s="905"/>
      <c r="J177" s="905"/>
      <c r="K177" s="906"/>
    </row>
    <row r="178" spans="1:11" x14ac:dyDescent="0.25">
      <c r="A178" s="904"/>
      <c r="B178" s="905"/>
      <c r="C178" s="905"/>
      <c r="D178" s="905"/>
      <c r="E178" s="905"/>
      <c r="F178" s="906"/>
      <c r="G178" s="904"/>
      <c r="H178" s="905"/>
      <c r="I178" s="905"/>
      <c r="J178" s="905"/>
      <c r="K178" s="906"/>
    </row>
    <row r="179" spans="1:11" ht="15.75" thickBot="1" x14ac:dyDescent="0.3">
      <c r="A179" s="904"/>
      <c r="B179" s="905"/>
      <c r="C179" s="905"/>
      <c r="D179" s="905"/>
      <c r="E179" s="905"/>
      <c r="F179" s="906"/>
      <c r="G179" s="904"/>
      <c r="H179" s="905"/>
      <c r="I179" s="905"/>
      <c r="J179" s="905"/>
      <c r="K179" s="906"/>
    </row>
    <row r="180" spans="1:11" x14ac:dyDescent="0.25">
      <c r="A180" s="1003" t="s">
        <v>951</v>
      </c>
      <c r="B180" s="935"/>
      <c r="C180" s="935"/>
      <c r="D180" s="935"/>
      <c r="E180" s="935"/>
      <c r="F180" s="936"/>
      <c r="G180" s="939" t="s">
        <v>952</v>
      </c>
      <c r="H180" s="940"/>
      <c r="I180" s="940"/>
      <c r="J180" s="940"/>
      <c r="K180" s="941"/>
    </row>
    <row r="181" spans="1:11" ht="15.75" thickBot="1" x14ac:dyDescent="0.3">
      <c r="A181" s="1004"/>
      <c r="B181" s="937"/>
      <c r="C181" s="937"/>
      <c r="D181" s="937"/>
      <c r="E181" s="937"/>
      <c r="F181" s="938"/>
      <c r="G181" s="942"/>
      <c r="H181" s="943"/>
      <c r="I181" s="943"/>
      <c r="J181" s="943"/>
      <c r="K181" s="944"/>
    </row>
    <row r="182" spans="1:11" x14ac:dyDescent="0.25">
      <c r="A182" s="901" t="s">
        <v>823</v>
      </c>
      <c r="B182" s="902"/>
      <c r="C182" s="902"/>
      <c r="D182" s="902"/>
      <c r="E182" s="902"/>
      <c r="F182" s="903"/>
      <c r="G182" s="901" t="s">
        <v>824</v>
      </c>
      <c r="H182" s="902"/>
      <c r="I182" s="902"/>
      <c r="J182" s="902"/>
      <c r="K182" s="903"/>
    </row>
    <row r="183" spans="1:11" x14ac:dyDescent="0.25">
      <c r="A183" s="904"/>
      <c r="B183" s="905"/>
      <c r="C183" s="905"/>
      <c r="D183" s="905"/>
      <c r="E183" s="905"/>
      <c r="F183" s="906"/>
      <c r="G183" s="904"/>
      <c r="H183" s="905"/>
      <c r="I183" s="905"/>
      <c r="J183" s="905"/>
      <c r="K183" s="906"/>
    </row>
    <row r="184" spans="1:11" x14ac:dyDescent="0.25">
      <c r="A184" s="904"/>
      <c r="B184" s="905"/>
      <c r="C184" s="905"/>
      <c r="D184" s="905"/>
      <c r="E184" s="905"/>
      <c r="F184" s="906"/>
      <c r="G184" s="904"/>
      <c r="H184" s="905"/>
      <c r="I184" s="905"/>
      <c r="J184" s="905"/>
      <c r="K184" s="906"/>
    </row>
    <row r="185" spans="1:11" x14ac:dyDescent="0.25">
      <c r="A185" s="904"/>
      <c r="B185" s="905"/>
      <c r="C185" s="905"/>
      <c r="D185" s="905"/>
      <c r="E185" s="905"/>
      <c r="F185" s="906"/>
      <c r="G185" s="904"/>
      <c r="H185" s="905"/>
      <c r="I185" s="905"/>
      <c r="J185" s="905"/>
      <c r="K185" s="906"/>
    </row>
    <row r="186" spans="1:11" x14ac:dyDescent="0.25">
      <c r="A186" s="904"/>
      <c r="B186" s="905"/>
      <c r="C186" s="905"/>
      <c r="D186" s="905"/>
      <c r="E186" s="905"/>
      <c r="F186" s="906"/>
      <c r="G186" s="904"/>
      <c r="H186" s="905"/>
      <c r="I186" s="905"/>
      <c r="J186" s="905"/>
      <c r="K186" s="906"/>
    </row>
    <row r="187" spans="1:11" x14ac:dyDescent="0.25">
      <c r="A187" s="904"/>
      <c r="B187" s="905"/>
      <c r="C187" s="905"/>
      <c r="D187" s="905"/>
      <c r="E187" s="905"/>
      <c r="F187" s="906"/>
      <c r="G187" s="904"/>
      <c r="H187" s="905"/>
      <c r="I187" s="905"/>
      <c r="J187" s="905"/>
      <c r="K187" s="906"/>
    </row>
    <row r="188" spans="1:11" x14ac:dyDescent="0.25">
      <c r="A188" s="904"/>
      <c r="B188" s="905"/>
      <c r="C188" s="905"/>
      <c r="D188" s="905"/>
      <c r="E188" s="905"/>
      <c r="F188" s="906"/>
      <c r="G188" s="904"/>
      <c r="H188" s="905"/>
      <c r="I188" s="905"/>
      <c r="J188" s="905"/>
      <c r="K188" s="906"/>
    </row>
    <row r="189" spans="1:11" x14ac:dyDescent="0.25">
      <c r="A189" s="904"/>
      <c r="B189" s="905"/>
      <c r="C189" s="905"/>
      <c r="D189" s="905"/>
      <c r="E189" s="905"/>
      <c r="F189" s="906"/>
      <c r="G189" s="904"/>
      <c r="H189" s="905"/>
      <c r="I189" s="905"/>
      <c r="J189" s="905"/>
      <c r="K189" s="906"/>
    </row>
    <row r="190" spans="1:11" x14ac:dyDescent="0.25">
      <c r="A190" s="904"/>
      <c r="B190" s="905"/>
      <c r="C190" s="905"/>
      <c r="D190" s="905"/>
      <c r="E190" s="905"/>
      <c r="F190" s="906"/>
      <c r="G190" s="904"/>
      <c r="H190" s="905"/>
      <c r="I190" s="905"/>
      <c r="J190" s="905"/>
      <c r="K190" s="906"/>
    </row>
    <row r="191" spans="1:11" x14ac:dyDescent="0.25">
      <c r="A191" s="904"/>
      <c r="B191" s="905"/>
      <c r="C191" s="905"/>
      <c r="D191" s="905"/>
      <c r="E191" s="905"/>
      <c r="F191" s="906"/>
      <c r="G191" s="904"/>
      <c r="H191" s="905"/>
      <c r="I191" s="905"/>
      <c r="J191" s="905"/>
      <c r="K191" s="906"/>
    </row>
    <row r="192" spans="1:11" x14ac:dyDescent="0.25">
      <c r="A192" s="904"/>
      <c r="B192" s="905"/>
      <c r="C192" s="905"/>
      <c r="D192" s="905"/>
      <c r="E192" s="905"/>
      <c r="F192" s="906"/>
      <c r="G192" s="904"/>
      <c r="H192" s="905"/>
      <c r="I192" s="905"/>
      <c r="J192" s="905"/>
      <c r="K192" s="906"/>
    </row>
    <row r="193" spans="1:11" x14ac:dyDescent="0.25">
      <c r="A193" s="904"/>
      <c r="B193" s="905"/>
      <c r="C193" s="905"/>
      <c r="D193" s="905"/>
      <c r="E193" s="905"/>
      <c r="F193" s="906"/>
      <c r="G193" s="904"/>
      <c r="H193" s="905"/>
      <c r="I193" s="905"/>
      <c r="J193" s="905"/>
      <c r="K193" s="906"/>
    </row>
    <row r="194" spans="1:11" x14ac:dyDescent="0.25">
      <c r="A194" s="904"/>
      <c r="B194" s="905"/>
      <c r="C194" s="905"/>
      <c r="D194" s="905"/>
      <c r="E194" s="905"/>
      <c r="F194" s="906"/>
      <c r="G194" s="904"/>
      <c r="H194" s="905"/>
      <c r="I194" s="905"/>
      <c r="J194" s="905"/>
      <c r="K194" s="906"/>
    </row>
    <row r="195" spans="1:11" ht="15.75" thickBot="1" x14ac:dyDescent="0.3">
      <c r="A195" s="904"/>
      <c r="B195" s="905"/>
      <c r="C195" s="905"/>
      <c r="D195" s="905"/>
      <c r="E195" s="905"/>
      <c r="F195" s="906"/>
      <c r="G195" s="904"/>
      <c r="H195" s="905"/>
      <c r="I195" s="905"/>
      <c r="J195" s="905"/>
      <c r="K195" s="906"/>
    </row>
    <row r="196" spans="1:11" x14ac:dyDescent="0.25">
      <c r="A196" s="939" t="s">
        <v>953</v>
      </c>
      <c r="B196" s="940"/>
      <c r="C196" s="940"/>
      <c r="D196" s="940"/>
      <c r="E196" s="940"/>
      <c r="F196" s="941"/>
      <c r="G196" s="939" t="s">
        <v>953</v>
      </c>
      <c r="H196" s="940"/>
      <c r="I196" s="940"/>
      <c r="J196" s="940"/>
      <c r="K196" s="941"/>
    </row>
    <row r="197" spans="1:11" ht="15.75" thickBot="1" x14ac:dyDescent="0.3">
      <c r="A197" s="942"/>
      <c r="B197" s="943"/>
      <c r="C197" s="943"/>
      <c r="D197" s="943"/>
      <c r="E197" s="943"/>
      <c r="F197" s="944"/>
      <c r="G197" s="942"/>
      <c r="H197" s="943"/>
      <c r="I197" s="943"/>
      <c r="J197" s="943"/>
      <c r="K197" s="944"/>
    </row>
    <row r="198" spans="1:11" x14ac:dyDescent="0.25">
      <c r="A198" s="904" t="s">
        <v>658</v>
      </c>
      <c r="B198" s="905"/>
      <c r="C198" s="905"/>
      <c r="D198" s="905"/>
      <c r="E198" s="905"/>
      <c r="F198" s="906"/>
      <c r="G198" s="904" t="s">
        <v>659</v>
      </c>
      <c r="H198" s="905"/>
      <c r="I198" s="905"/>
      <c r="J198" s="905"/>
      <c r="K198" s="906"/>
    </row>
    <row r="199" spans="1:11" x14ac:dyDescent="0.25">
      <c r="A199" s="904"/>
      <c r="B199" s="905"/>
      <c r="C199" s="905"/>
      <c r="D199" s="905"/>
      <c r="E199" s="905"/>
      <c r="F199" s="906"/>
      <c r="G199" s="904"/>
      <c r="H199" s="905"/>
      <c r="I199" s="905"/>
      <c r="J199" s="905"/>
      <c r="K199" s="906"/>
    </row>
    <row r="200" spans="1:11" x14ac:dyDescent="0.25">
      <c r="A200" s="904"/>
      <c r="B200" s="905"/>
      <c r="C200" s="905"/>
      <c r="D200" s="905"/>
      <c r="E200" s="905"/>
      <c r="F200" s="906"/>
      <c r="G200" s="904"/>
      <c r="H200" s="905"/>
      <c r="I200" s="905"/>
      <c r="J200" s="905"/>
      <c r="K200" s="906"/>
    </row>
    <row r="201" spans="1:11" x14ac:dyDescent="0.25">
      <c r="A201" s="904"/>
      <c r="B201" s="905"/>
      <c r="C201" s="905"/>
      <c r="D201" s="905"/>
      <c r="E201" s="905"/>
      <c r="F201" s="906"/>
      <c r="G201" s="904"/>
      <c r="H201" s="905"/>
      <c r="I201" s="905"/>
      <c r="J201" s="905"/>
      <c r="K201" s="906"/>
    </row>
    <row r="202" spans="1:11" x14ac:dyDescent="0.25">
      <c r="A202" s="904"/>
      <c r="B202" s="905"/>
      <c r="C202" s="905"/>
      <c r="D202" s="905"/>
      <c r="E202" s="905"/>
      <c r="F202" s="906"/>
      <c r="G202" s="904"/>
      <c r="H202" s="905"/>
      <c r="I202" s="905"/>
      <c r="J202" s="905"/>
      <c r="K202" s="906"/>
    </row>
    <row r="203" spans="1:11" x14ac:dyDescent="0.25">
      <c r="A203" s="904"/>
      <c r="B203" s="905"/>
      <c r="C203" s="905"/>
      <c r="D203" s="905"/>
      <c r="E203" s="905"/>
      <c r="F203" s="906"/>
      <c r="G203" s="904"/>
      <c r="H203" s="905"/>
      <c r="I203" s="905"/>
      <c r="J203" s="905"/>
      <c r="K203" s="906"/>
    </row>
    <row r="204" spans="1:11" x14ac:dyDescent="0.25">
      <c r="A204" s="904"/>
      <c r="B204" s="905"/>
      <c r="C204" s="905"/>
      <c r="D204" s="905"/>
      <c r="E204" s="905"/>
      <c r="F204" s="906"/>
      <c r="G204" s="904"/>
      <c r="H204" s="905"/>
      <c r="I204" s="905"/>
      <c r="J204" s="905"/>
      <c r="K204" s="906"/>
    </row>
    <row r="205" spans="1:11" x14ac:dyDescent="0.25">
      <c r="A205" s="904"/>
      <c r="B205" s="905"/>
      <c r="C205" s="905"/>
      <c r="D205" s="905"/>
      <c r="E205" s="905"/>
      <c r="F205" s="906"/>
      <c r="G205" s="904"/>
      <c r="H205" s="905"/>
      <c r="I205" s="905"/>
      <c r="J205" s="905"/>
      <c r="K205" s="906"/>
    </row>
    <row r="206" spans="1:11" x14ac:dyDescent="0.25">
      <c r="A206" s="904"/>
      <c r="B206" s="905"/>
      <c r="C206" s="905"/>
      <c r="D206" s="905"/>
      <c r="E206" s="905"/>
      <c r="F206" s="906"/>
      <c r="G206" s="904"/>
      <c r="H206" s="905"/>
      <c r="I206" s="905"/>
      <c r="J206" s="905"/>
      <c r="K206" s="906"/>
    </row>
    <row r="207" spans="1:11" x14ac:dyDescent="0.25">
      <c r="A207" s="904"/>
      <c r="B207" s="905"/>
      <c r="C207" s="905"/>
      <c r="D207" s="905"/>
      <c r="E207" s="905"/>
      <c r="F207" s="906"/>
      <c r="G207" s="904"/>
      <c r="H207" s="905"/>
      <c r="I207" s="905"/>
      <c r="J207" s="905"/>
      <c r="K207" s="906"/>
    </row>
    <row r="208" spans="1:11" x14ac:dyDescent="0.25">
      <c r="A208" s="904"/>
      <c r="B208" s="905"/>
      <c r="C208" s="905"/>
      <c r="D208" s="905"/>
      <c r="E208" s="905"/>
      <c r="F208" s="906"/>
      <c r="G208" s="904"/>
      <c r="H208" s="905"/>
      <c r="I208" s="905"/>
      <c r="J208" s="905"/>
      <c r="K208" s="906"/>
    </row>
    <row r="209" spans="1:11" x14ac:dyDescent="0.25">
      <c r="A209" s="904"/>
      <c r="B209" s="905"/>
      <c r="C209" s="905"/>
      <c r="D209" s="905"/>
      <c r="E209" s="905"/>
      <c r="F209" s="906"/>
      <c r="G209" s="904"/>
      <c r="H209" s="905"/>
      <c r="I209" s="905"/>
      <c r="J209" s="905"/>
      <c r="K209" s="906"/>
    </row>
    <row r="210" spans="1:11" x14ac:dyDescent="0.25">
      <c r="A210" s="904"/>
      <c r="B210" s="905"/>
      <c r="C210" s="905"/>
      <c r="D210" s="905"/>
      <c r="E210" s="905"/>
      <c r="F210" s="906"/>
      <c r="G210" s="904"/>
      <c r="H210" s="905"/>
      <c r="I210" s="905"/>
      <c r="J210" s="905"/>
      <c r="K210" s="906"/>
    </row>
    <row r="211" spans="1:11" ht="15.75" thickBot="1" x14ac:dyDescent="0.3">
      <c r="A211" s="904"/>
      <c r="B211" s="905"/>
      <c r="C211" s="905"/>
      <c r="D211" s="905"/>
      <c r="E211" s="905"/>
      <c r="F211" s="906"/>
      <c r="G211" s="904"/>
      <c r="H211" s="905"/>
      <c r="I211" s="905"/>
      <c r="J211" s="905"/>
      <c r="K211" s="906"/>
    </row>
    <row r="212" spans="1:11" x14ac:dyDescent="0.25">
      <c r="A212" s="1003" t="s">
        <v>954</v>
      </c>
      <c r="B212" s="935"/>
      <c r="C212" s="935"/>
      <c r="D212" s="935"/>
      <c r="E212" s="935"/>
      <c r="F212" s="936"/>
      <c r="G212" s="939" t="s">
        <v>954</v>
      </c>
      <c r="H212" s="940"/>
      <c r="I212" s="940"/>
      <c r="J212" s="940"/>
      <c r="K212" s="941"/>
    </row>
    <row r="213" spans="1:11" ht="15.75" thickBot="1" x14ac:dyDescent="0.3">
      <c r="A213" s="1004"/>
      <c r="B213" s="937"/>
      <c r="C213" s="937"/>
      <c r="D213" s="937"/>
      <c r="E213" s="937"/>
      <c r="F213" s="938"/>
      <c r="G213" s="942"/>
      <c r="H213" s="943"/>
      <c r="I213" s="943"/>
      <c r="J213" s="943"/>
      <c r="K213" s="944"/>
    </row>
    <row r="214" spans="1:11" x14ac:dyDescent="0.25">
      <c r="A214" s="901" t="s">
        <v>821</v>
      </c>
      <c r="B214" s="902"/>
      <c r="C214" s="902"/>
      <c r="D214" s="902"/>
      <c r="E214" s="902"/>
      <c r="F214" s="903"/>
      <c r="G214" s="901" t="s">
        <v>822</v>
      </c>
      <c r="H214" s="902"/>
      <c r="I214" s="902"/>
      <c r="J214" s="902"/>
      <c r="K214" s="903"/>
    </row>
    <row r="215" spans="1:11" x14ac:dyDescent="0.25">
      <c r="A215" s="904"/>
      <c r="B215" s="905"/>
      <c r="C215" s="905"/>
      <c r="D215" s="905"/>
      <c r="E215" s="905"/>
      <c r="F215" s="906"/>
      <c r="G215" s="904"/>
      <c r="H215" s="905"/>
      <c r="I215" s="905"/>
      <c r="J215" s="905"/>
      <c r="K215" s="906"/>
    </row>
    <row r="216" spans="1:11" x14ac:dyDescent="0.25">
      <c r="A216" s="904"/>
      <c r="B216" s="905"/>
      <c r="C216" s="905"/>
      <c r="D216" s="905"/>
      <c r="E216" s="905"/>
      <c r="F216" s="906"/>
      <c r="G216" s="904"/>
      <c r="H216" s="905"/>
      <c r="I216" s="905"/>
      <c r="J216" s="905"/>
      <c r="K216" s="906"/>
    </row>
    <row r="217" spans="1:11" x14ac:dyDescent="0.25">
      <c r="A217" s="904"/>
      <c r="B217" s="905"/>
      <c r="C217" s="905"/>
      <c r="D217" s="905"/>
      <c r="E217" s="905"/>
      <c r="F217" s="906"/>
      <c r="G217" s="904"/>
      <c r="H217" s="905"/>
      <c r="I217" s="905"/>
      <c r="J217" s="905"/>
      <c r="K217" s="906"/>
    </row>
    <row r="218" spans="1:11" x14ac:dyDescent="0.25">
      <c r="A218" s="904"/>
      <c r="B218" s="905"/>
      <c r="C218" s="905"/>
      <c r="D218" s="905"/>
      <c r="E218" s="905"/>
      <c r="F218" s="906"/>
      <c r="G218" s="904"/>
      <c r="H218" s="905"/>
      <c r="I218" s="905"/>
      <c r="J218" s="905"/>
      <c r="K218" s="906"/>
    </row>
    <row r="219" spans="1:11" x14ac:dyDescent="0.25">
      <c r="A219" s="904"/>
      <c r="B219" s="905"/>
      <c r="C219" s="905"/>
      <c r="D219" s="905"/>
      <c r="E219" s="905"/>
      <c r="F219" s="906"/>
      <c r="G219" s="904"/>
      <c r="H219" s="905"/>
      <c r="I219" s="905"/>
      <c r="J219" s="905"/>
      <c r="K219" s="906"/>
    </row>
    <row r="220" spans="1:11" x14ac:dyDescent="0.25">
      <c r="A220" s="904"/>
      <c r="B220" s="905"/>
      <c r="C220" s="905"/>
      <c r="D220" s="905"/>
      <c r="E220" s="905"/>
      <c r="F220" s="906"/>
      <c r="G220" s="904"/>
      <c r="H220" s="905"/>
      <c r="I220" s="905"/>
      <c r="J220" s="905"/>
      <c r="K220" s="906"/>
    </row>
    <row r="221" spans="1:11" x14ac:dyDescent="0.25">
      <c r="A221" s="904"/>
      <c r="B221" s="905"/>
      <c r="C221" s="905"/>
      <c r="D221" s="905"/>
      <c r="E221" s="905"/>
      <c r="F221" s="906"/>
      <c r="G221" s="904"/>
      <c r="H221" s="905"/>
      <c r="I221" s="905"/>
      <c r="J221" s="905"/>
      <c r="K221" s="906"/>
    </row>
    <row r="222" spans="1:11" x14ac:dyDescent="0.25">
      <c r="A222" s="904"/>
      <c r="B222" s="905"/>
      <c r="C222" s="905"/>
      <c r="D222" s="905"/>
      <c r="E222" s="905"/>
      <c r="F222" s="906"/>
      <c r="G222" s="904"/>
      <c r="H222" s="905"/>
      <c r="I222" s="905"/>
      <c r="J222" s="905"/>
      <c r="K222" s="906"/>
    </row>
    <row r="223" spans="1:11" x14ac:dyDescent="0.25">
      <c r="A223" s="904"/>
      <c r="B223" s="905"/>
      <c r="C223" s="905"/>
      <c r="D223" s="905"/>
      <c r="E223" s="905"/>
      <c r="F223" s="906"/>
      <c r="G223" s="904"/>
      <c r="H223" s="905"/>
      <c r="I223" s="905"/>
      <c r="J223" s="905"/>
      <c r="K223" s="906"/>
    </row>
    <row r="224" spans="1:11" x14ac:dyDescent="0.25">
      <c r="A224" s="904"/>
      <c r="B224" s="905"/>
      <c r="C224" s="905"/>
      <c r="D224" s="905"/>
      <c r="E224" s="905"/>
      <c r="F224" s="906"/>
      <c r="G224" s="904"/>
      <c r="H224" s="905"/>
      <c r="I224" s="905"/>
      <c r="J224" s="905"/>
      <c r="K224" s="906"/>
    </row>
    <row r="225" spans="1:11" x14ac:dyDescent="0.25">
      <c r="A225" s="904"/>
      <c r="B225" s="905"/>
      <c r="C225" s="905"/>
      <c r="D225" s="905"/>
      <c r="E225" s="905"/>
      <c r="F225" s="906"/>
      <c r="G225" s="904"/>
      <c r="H225" s="905"/>
      <c r="I225" s="905"/>
      <c r="J225" s="905"/>
      <c r="K225" s="906"/>
    </row>
    <row r="226" spans="1:11" x14ac:dyDescent="0.25">
      <c r="A226" s="904"/>
      <c r="B226" s="905"/>
      <c r="C226" s="905"/>
      <c r="D226" s="905"/>
      <c r="E226" s="905"/>
      <c r="F226" s="906"/>
      <c r="G226" s="904"/>
      <c r="H226" s="905"/>
      <c r="I226" s="905"/>
      <c r="J226" s="905"/>
      <c r="K226" s="906"/>
    </row>
    <row r="227" spans="1:11" ht="15.75" thickBot="1" x14ac:dyDescent="0.3">
      <c r="A227" s="904"/>
      <c r="B227" s="905"/>
      <c r="C227" s="905"/>
      <c r="D227" s="905"/>
      <c r="E227" s="905"/>
      <c r="F227" s="906"/>
      <c r="G227" s="904"/>
      <c r="H227" s="905"/>
      <c r="I227" s="905"/>
      <c r="J227" s="905"/>
      <c r="K227" s="906"/>
    </row>
    <row r="228" spans="1:11" x14ac:dyDescent="0.25">
      <c r="A228" s="1003" t="s">
        <v>955</v>
      </c>
      <c r="B228" s="935"/>
      <c r="C228" s="935"/>
      <c r="D228" s="935"/>
      <c r="E228" s="935"/>
      <c r="F228" s="936"/>
      <c r="G228" s="939" t="s">
        <v>956</v>
      </c>
      <c r="H228" s="940"/>
      <c r="I228" s="940"/>
      <c r="J228" s="940"/>
      <c r="K228" s="941"/>
    </row>
    <row r="229" spans="1:11" ht="15.75" thickBot="1" x14ac:dyDescent="0.3">
      <c r="A229" s="1004"/>
      <c r="B229" s="937"/>
      <c r="C229" s="937"/>
      <c r="D229" s="937"/>
      <c r="E229" s="937"/>
      <c r="F229" s="938"/>
      <c r="G229" s="942"/>
      <c r="H229" s="943"/>
      <c r="I229" s="943"/>
      <c r="J229" s="943"/>
      <c r="K229" s="944"/>
    </row>
    <row r="230" spans="1:11" x14ac:dyDescent="0.25">
      <c r="A230" s="901" t="s">
        <v>823</v>
      </c>
      <c r="B230" s="902"/>
      <c r="C230" s="902"/>
      <c r="D230" s="902"/>
      <c r="E230" s="902"/>
      <c r="F230" s="903"/>
      <c r="G230" s="901" t="s">
        <v>824</v>
      </c>
      <c r="H230" s="902"/>
      <c r="I230" s="902"/>
      <c r="J230" s="902"/>
      <c r="K230" s="903"/>
    </row>
    <row r="231" spans="1:11" x14ac:dyDescent="0.25">
      <c r="A231" s="904"/>
      <c r="B231" s="905"/>
      <c r="C231" s="905"/>
      <c r="D231" s="905"/>
      <c r="E231" s="905"/>
      <c r="F231" s="906"/>
      <c r="G231" s="904"/>
      <c r="H231" s="905"/>
      <c r="I231" s="905"/>
      <c r="J231" s="905"/>
      <c r="K231" s="906"/>
    </row>
    <row r="232" spans="1:11" x14ac:dyDescent="0.25">
      <c r="A232" s="904"/>
      <c r="B232" s="905"/>
      <c r="C232" s="905"/>
      <c r="D232" s="905"/>
      <c r="E232" s="905"/>
      <c r="F232" s="906"/>
      <c r="G232" s="904"/>
      <c r="H232" s="905"/>
      <c r="I232" s="905"/>
      <c r="J232" s="905"/>
      <c r="K232" s="906"/>
    </row>
    <row r="233" spans="1:11" x14ac:dyDescent="0.25">
      <c r="A233" s="904"/>
      <c r="B233" s="905"/>
      <c r="C233" s="905"/>
      <c r="D233" s="905"/>
      <c r="E233" s="905"/>
      <c r="F233" s="906"/>
      <c r="G233" s="904"/>
      <c r="H233" s="905"/>
      <c r="I233" s="905"/>
      <c r="J233" s="905"/>
      <c r="K233" s="906"/>
    </row>
    <row r="234" spans="1:11" x14ac:dyDescent="0.25">
      <c r="A234" s="904"/>
      <c r="B234" s="905"/>
      <c r="C234" s="905"/>
      <c r="D234" s="905"/>
      <c r="E234" s="905"/>
      <c r="F234" s="906"/>
      <c r="G234" s="904"/>
      <c r="H234" s="905"/>
      <c r="I234" s="905"/>
      <c r="J234" s="905"/>
      <c r="K234" s="906"/>
    </row>
    <row r="235" spans="1:11" x14ac:dyDescent="0.25">
      <c r="A235" s="904"/>
      <c r="B235" s="905"/>
      <c r="C235" s="905"/>
      <c r="D235" s="905"/>
      <c r="E235" s="905"/>
      <c r="F235" s="906"/>
      <c r="G235" s="904"/>
      <c r="H235" s="905"/>
      <c r="I235" s="905"/>
      <c r="J235" s="905"/>
      <c r="K235" s="906"/>
    </row>
    <row r="236" spans="1:11" x14ac:dyDescent="0.25">
      <c r="A236" s="904"/>
      <c r="B236" s="905"/>
      <c r="C236" s="905"/>
      <c r="D236" s="905"/>
      <c r="E236" s="905"/>
      <c r="F236" s="906"/>
      <c r="G236" s="904"/>
      <c r="H236" s="905"/>
      <c r="I236" s="905"/>
      <c r="J236" s="905"/>
      <c r="K236" s="906"/>
    </row>
    <row r="237" spans="1:11" x14ac:dyDescent="0.25">
      <c r="A237" s="904"/>
      <c r="B237" s="905"/>
      <c r="C237" s="905"/>
      <c r="D237" s="905"/>
      <c r="E237" s="905"/>
      <c r="F237" s="906"/>
      <c r="G237" s="904"/>
      <c r="H237" s="905"/>
      <c r="I237" s="905"/>
      <c r="J237" s="905"/>
      <c r="K237" s="906"/>
    </row>
    <row r="238" spans="1:11" x14ac:dyDescent="0.25">
      <c r="A238" s="904"/>
      <c r="B238" s="905"/>
      <c r="C238" s="905"/>
      <c r="D238" s="905"/>
      <c r="E238" s="905"/>
      <c r="F238" s="906"/>
      <c r="G238" s="904"/>
      <c r="H238" s="905"/>
      <c r="I238" s="905"/>
      <c r="J238" s="905"/>
      <c r="K238" s="906"/>
    </row>
    <row r="239" spans="1:11" x14ac:dyDescent="0.25">
      <c r="A239" s="904"/>
      <c r="B239" s="905"/>
      <c r="C239" s="905"/>
      <c r="D239" s="905"/>
      <c r="E239" s="905"/>
      <c r="F239" s="906"/>
      <c r="G239" s="904"/>
      <c r="H239" s="905"/>
      <c r="I239" s="905"/>
      <c r="J239" s="905"/>
      <c r="K239" s="906"/>
    </row>
    <row r="240" spans="1:11" x14ac:dyDescent="0.25">
      <c r="A240" s="904"/>
      <c r="B240" s="905"/>
      <c r="C240" s="905"/>
      <c r="D240" s="905"/>
      <c r="E240" s="905"/>
      <c r="F240" s="906"/>
      <c r="G240" s="904"/>
      <c r="H240" s="905"/>
      <c r="I240" s="905"/>
      <c r="J240" s="905"/>
      <c r="K240" s="906"/>
    </row>
    <row r="241" spans="1:11" x14ac:dyDescent="0.25">
      <c r="A241" s="904"/>
      <c r="B241" s="905"/>
      <c r="C241" s="905"/>
      <c r="D241" s="905"/>
      <c r="E241" s="905"/>
      <c r="F241" s="906"/>
      <c r="G241" s="904"/>
      <c r="H241" s="905"/>
      <c r="I241" s="905"/>
      <c r="J241" s="905"/>
      <c r="K241" s="906"/>
    </row>
    <row r="242" spans="1:11" x14ac:dyDescent="0.25">
      <c r="A242" s="904"/>
      <c r="B242" s="905"/>
      <c r="C242" s="905"/>
      <c r="D242" s="905"/>
      <c r="E242" s="905"/>
      <c r="F242" s="906"/>
      <c r="G242" s="904"/>
      <c r="H242" s="905"/>
      <c r="I242" s="905"/>
      <c r="J242" s="905"/>
      <c r="K242" s="906"/>
    </row>
    <row r="243" spans="1:11" ht="15.75" thickBot="1" x14ac:dyDescent="0.3">
      <c r="A243" s="904"/>
      <c r="B243" s="905"/>
      <c r="C243" s="905"/>
      <c r="D243" s="905"/>
      <c r="E243" s="905"/>
      <c r="F243" s="906"/>
      <c r="G243" s="904"/>
      <c r="H243" s="905"/>
      <c r="I243" s="905"/>
      <c r="J243" s="905"/>
      <c r="K243" s="906"/>
    </row>
    <row r="244" spans="1:11" x14ac:dyDescent="0.25">
      <c r="A244" s="939" t="s">
        <v>866</v>
      </c>
      <c r="B244" s="940"/>
      <c r="C244" s="940"/>
      <c r="D244" s="940"/>
      <c r="E244" s="940"/>
      <c r="F244" s="941"/>
      <c r="G244" s="939" t="s">
        <v>957</v>
      </c>
      <c r="H244" s="940"/>
      <c r="I244" s="940"/>
      <c r="J244" s="940"/>
      <c r="K244" s="941"/>
    </row>
    <row r="245" spans="1:11" ht="15.75" thickBot="1" x14ac:dyDescent="0.3">
      <c r="A245" s="942"/>
      <c r="B245" s="943"/>
      <c r="C245" s="943"/>
      <c r="D245" s="943"/>
      <c r="E245" s="943"/>
      <c r="F245" s="944"/>
      <c r="G245" s="942"/>
      <c r="H245" s="943"/>
      <c r="I245" s="943"/>
      <c r="J245" s="943"/>
      <c r="K245" s="944"/>
    </row>
    <row r="246" spans="1:11" x14ac:dyDescent="0.25">
      <c r="A246" s="904"/>
      <c r="B246" s="905"/>
      <c r="C246" s="905"/>
      <c r="D246" s="905"/>
      <c r="E246" s="905"/>
      <c r="F246" s="906"/>
      <c r="G246" s="904" t="s">
        <v>659</v>
      </c>
      <c r="H246" s="905"/>
      <c r="I246" s="905"/>
      <c r="J246" s="905"/>
      <c r="K246" s="906"/>
    </row>
    <row r="247" spans="1:11" x14ac:dyDescent="0.25">
      <c r="A247" s="904"/>
      <c r="B247" s="905"/>
      <c r="C247" s="905"/>
      <c r="D247" s="905"/>
      <c r="E247" s="905"/>
      <c r="F247" s="906"/>
      <c r="G247" s="904"/>
      <c r="H247" s="905"/>
      <c r="I247" s="905"/>
      <c r="J247" s="905"/>
      <c r="K247" s="906"/>
    </row>
    <row r="248" spans="1:11" x14ac:dyDescent="0.25">
      <c r="A248" s="904"/>
      <c r="B248" s="905"/>
      <c r="C248" s="905"/>
      <c r="D248" s="905"/>
      <c r="E248" s="905"/>
      <c r="F248" s="906"/>
      <c r="G248" s="904"/>
      <c r="H248" s="905"/>
      <c r="I248" s="905"/>
      <c r="J248" s="905"/>
      <c r="K248" s="906"/>
    </row>
    <row r="249" spans="1:11" x14ac:dyDescent="0.25">
      <c r="A249" s="904"/>
      <c r="B249" s="905"/>
      <c r="C249" s="905"/>
      <c r="D249" s="905"/>
      <c r="E249" s="905"/>
      <c r="F249" s="906"/>
      <c r="G249" s="904"/>
      <c r="H249" s="905"/>
      <c r="I249" s="905"/>
      <c r="J249" s="905"/>
      <c r="K249" s="906"/>
    </row>
    <row r="250" spans="1:11" x14ac:dyDescent="0.25">
      <c r="A250" s="904"/>
      <c r="B250" s="905"/>
      <c r="C250" s="905"/>
      <c r="D250" s="905"/>
      <c r="E250" s="905"/>
      <c r="F250" s="906"/>
      <c r="G250" s="904"/>
      <c r="H250" s="905"/>
      <c r="I250" s="905"/>
      <c r="J250" s="905"/>
      <c r="K250" s="906"/>
    </row>
    <row r="251" spans="1:11" x14ac:dyDescent="0.25">
      <c r="A251" s="904"/>
      <c r="B251" s="905"/>
      <c r="C251" s="905"/>
      <c r="D251" s="905"/>
      <c r="E251" s="905"/>
      <c r="F251" s="906"/>
      <c r="G251" s="904"/>
      <c r="H251" s="905"/>
      <c r="I251" s="905"/>
      <c r="J251" s="905"/>
      <c r="K251" s="906"/>
    </row>
    <row r="252" spans="1:11" x14ac:dyDescent="0.25">
      <c r="A252" s="904"/>
      <c r="B252" s="905"/>
      <c r="C252" s="905"/>
      <c r="D252" s="905"/>
      <c r="E252" s="905"/>
      <c r="F252" s="906"/>
      <c r="G252" s="904"/>
      <c r="H252" s="905"/>
      <c r="I252" s="905"/>
      <c r="J252" s="905"/>
      <c r="K252" s="906"/>
    </row>
    <row r="253" spans="1:11" x14ac:dyDescent="0.25">
      <c r="A253" s="904"/>
      <c r="B253" s="905"/>
      <c r="C253" s="905"/>
      <c r="D253" s="905"/>
      <c r="E253" s="905"/>
      <c r="F253" s="906"/>
      <c r="G253" s="904"/>
      <c r="H253" s="905"/>
      <c r="I253" s="905"/>
      <c r="J253" s="905"/>
      <c r="K253" s="906"/>
    </row>
    <row r="254" spans="1:11" x14ac:dyDescent="0.25">
      <c r="A254" s="904"/>
      <c r="B254" s="905"/>
      <c r="C254" s="905"/>
      <c r="D254" s="905"/>
      <c r="E254" s="905"/>
      <c r="F254" s="906"/>
      <c r="G254" s="904"/>
      <c r="H254" s="905"/>
      <c r="I254" s="905"/>
      <c r="J254" s="905"/>
      <c r="K254" s="906"/>
    </row>
    <row r="255" spans="1:11" x14ac:dyDescent="0.25">
      <c r="A255" s="904"/>
      <c r="B255" s="905"/>
      <c r="C255" s="905"/>
      <c r="D255" s="905"/>
      <c r="E255" s="905"/>
      <c r="F255" s="906"/>
      <c r="G255" s="904"/>
      <c r="H255" s="905"/>
      <c r="I255" s="905"/>
      <c r="J255" s="905"/>
      <c r="K255" s="906"/>
    </row>
    <row r="256" spans="1:11" x14ac:dyDescent="0.25">
      <c r="A256" s="904"/>
      <c r="B256" s="905"/>
      <c r="C256" s="905"/>
      <c r="D256" s="905"/>
      <c r="E256" s="905"/>
      <c r="F256" s="906"/>
      <c r="G256" s="904"/>
      <c r="H256" s="905"/>
      <c r="I256" s="905"/>
      <c r="J256" s="905"/>
      <c r="K256" s="906"/>
    </row>
    <row r="257" spans="1:11" x14ac:dyDescent="0.25">
      <c r="A257" s="904"/>
      <c r="B257" s="905"/>
      <c r="C257" s="905"/>
      <c r="D257" s="905"/>
      <c r="E257" s="905"/>
      <c r="F257" s="906"/>
      <c r="G257" s="904"/>
      <c r="H257" s="905"/>
      <c r="I257" s="905"/>
      <c r="J257" s="905"/>
      <c r="K257" s="906"/>
    </row>
    <row r="258" spans="1:11" x14ac:dyDescent="0.25">
      <c r="A258" s="904"/>
      <c r="B258" s="905"/>
      <c r="C258" s="905"/>
      <c r="D258" s="905"/>
      <c r="E258" s="905"/>
      <c r="F258" s="906"/>
      <c r="G258" s="904"/>
      <c r="H258" s="905"/>
      <c r="I258" s="905"/>
      <c r="J258" s="905"/>
      <c r="K258" s="906"/>
    </row>
    <row r="259" spans="1:11" ht="15.75" thickBot="1" x14ac:dyDescent="0.3">
      <c r="A259" s="904"/>
      <c r="B259" s="905"/>
      <c r="C259" s="905"/>
      <c r="D259" s="905"/>
      <c r="E259" s="905"/>
      <c r="F259" s="906"/>
      <c r="G259" s="904"/>
      <c r="H259" s="905"/>
      <c r="I259" s="905"/>
      <c r="J259" s="905"/>
      <c r="K259" s="906"/>
    </row>
    <row r="260" spans="1:11" x14ac:dyDescent="0.25">
      <c r="A260" s="1003" t="s">
        <v>958</v>
      </c>
      <c r="B260" s="935"/>
      <c r="C260" s="935"/>
      <c r="D260" s="935"/>
      <c r="E260" s="935"/>
      <c r="F260" s="936"/>
      <c r="G260" s="939" t="s">
        <v>959</v>
      </c>
      <c r="H260" s="940"/>
      <c r="I260" s="940"/>
      <c r="J260" s="940"/>
      <c r="K260" s="941"/>
    </row>
    <row r="261" spans="1:11" ht="15.75" thickBot="1" x14ac:dyDescent="0.3">
      <c r="A261" s="1004"/>
      <c r="B261" s="937"/>
      <c r="C261" s="937"/>
      <c r="D261" s="937"/>
      <c r="E261" s="937"/>
      <c r="F261" s="938"/>
      <c r="G261" s="942"/>
      <c r="H261" s="943"/>
      <c r="I261" s="943"/>
      <c r="J261" s="943"/>
      <c r="K261" s="944"/>
    </row>
    <row r="262" spans="1:11" x14ac:dyDescent="0.25">
      <c r="A262" s="901" t="s">
        <v>821</v>
      </c>
      <c r="B262" s="902"/>
      <c r="C262" s="902"/>
      <c r="D262" s="902"/>
      <c r="E262" s="902"/>
      <c r="F262" s="903"/>
      <c r="G262" s="901"/>
      <c r="H262" s="902"/>
      <c r="I262" s="902"/>
      <c r="J262" s="902"/>
      <c r="K262" s="903"/>
    </row>
    <row r="263" spans="1:11" x14ac:dyDescent="0.25">
      <c r="A263" s="904"/>
      <c r="B263" s="905"/>
      <c r="C263" s="905"/>
      <c r="D263" s="905"/>
      <c r="E263" s="905"/>
      <c r="F263" s="906"/>
      <c r="G263" s="904"/>
      <c r="H263" s="905"/>
      <c r="I263" s="905"/>
      <c r="J263" s="905"/>
      <c r="K263" s="906"/>
    </row>
    <row r="264" spans="1:11" x14ac:dyDescent="0.25">
      <c r="A264" s="904"/>
      <c r="B264" s="905"/>
      <c r="C264" s="905"/>
      <c r="D264" s="905"/>
      <c r="E264" s="905"/>
      <c r="F264" s="906"/>
      <c r="G264" s="904"/>
      <c r="H264" s="905"/>
      <c r="I264" s="905"/>
      <c r="J264" s="905"/>
      <c r="K264" s="906"/>
    </row>
    <row r="265" spans="1:11" x14ac:dyDescent="0.25">
      <c r="A265" s="904"/>
      <c r="B265" s="905"/>
      <c r="C265" s="905"/>
      <c r="D265" s="905"/>
      <c r="E265" s="905"/>
      <c r="F265" s="906"/>
      <c r="G265" s="904"/>
      <c r="H265" s="905"/>
      <c r="I265" s="905"/>
      <c r="J265" s="905"/>
      <c r="K265" s="906"/>
    </row>
    <row r="266" spans="1:11" x14ac:dyDescent="0.25">
      <c r="A266" s="904"/>
      <c r="B266" s="905"/>
      <c r="C266" s="905"/>
      <c r="D266" s="905"/>
      <c r="E266" s="905"/>
      <c r="F266" s="906"/>
      <c r="G266" s="904"/>
      <c r="H266" s="905"/>
      <c r="I266" s="905"/>
      <c r="J266" s="905"/>
      <c r="K266" s="906"/>
    </row>
    <row r="267" spans="1:11" x14ac:dyDescent="0.25">
      <c r="A267" s="904"/>
      <c r="B267" s="905"/>
      <c r="C267" s="905"/>
      <c r="D267" s="905"/>
      <c r="E267" s="905"/>
      <c r="F267" s="906"/>
      <c r="G267" s="904"/>
      <c r="H267" s="905"/>
      <c r="I267" s="905"/>
      <c r="J267" s="905"/>
      <c r="K267" s="906"/>
    </row>
    <row r="268" spans="1:11" x14ac:dyDescent="0.25">
      <c r="A268" s="904"/>
      <c r="B268" s="905"/>
      <c r="C268" s="905"/>
      <c r="D268" s="905"/>
      <c r="E268" s="905"/>
      <c r="F268" s="906"/>
      <c r="G268" s="904"/>
      <c r="H268" s="905"/>
      <c r="I268" s="905"/>
      <c r="J268" s="905"/>
      <c r="K268" s="906"/>
    </row>
    <row r="269" spans="1:11" x14ac:dyDescent="0.25">
      <c r="A269" s="904"/>
      <c r="B269" s="905"/>
      <c r="C269" s="905"/>
      <c r="D269" s="905"/>
      <c r="E269" s="905"/>
      <c r="F269" s="906"/>
      <c r="G269" s="904"/>
      <c r="H269" s="905"/>
      <c r="I269" s="905"/>
      <c r="J269" s="905"/>
      <c r="K269" s="906"/>
    </row>
    <row r="270" spans="1:11" x14ac:dyDescent="0.25">
      <c r="A270" s="904"/>
      <c r="B270" s="905"/>
      <c r="C270" s="905"/>
      <c r="D270" s="905"/>
      <c r="E270" s="905"/>
      <c r="F270" s="906"/>
      <c r="G270" s="904"/>
      <c r="H270" s="905"/>
      <c r="I270" s="905"/>
      <c r="J270" s="905"/>
      <c r="K270" s="906"/>
    </row>
    <row r="271" spans="1:11" x14ac:dyDescent="0.25">
      <c r="A271" s="904"/>
      <c r="B271" s="905"/>
      <c r="C271" s="905"/>
      <c r="D271" s="905"/>
      <c r="E271" s="905"/>
      <c r="F271" s="906"/>
      <c r="G271" s="904"/>
      <c r="H271" s="905"/>
      <c r="I271" s="905"/>
      <c r="J271" s="905"/>
      <c r="K271" s="906"/>
    </row>
    <row r="272" spans="1:11" x14ac:dyDescent="0.25">
      <c r="A272" s="904"/>
      <c r="B272" s="905"/>
      <c r="C272" s="905"/>
      <c r="D272" s="905"/>
      <c r="E272" s="905"/>
      <c r="F272" s="906"/>
      <c r="G272" s="904"/>
      <c r="H272" s="905"/>
      <c r="I272" s="905"/>
      <c r="J272" s="905"/>
      <c r="K272" s="906"/>
    </row>
    <row r="273" spans="1:11" x14ac:dyDescent="0.25">
      <c r="A273" s="904"/>
      <c r="B273" s="905"/>
      <c r="C273" s="905"/>
      <c r="D273" s="905"/>
      <c r="E273" s="905"/>
      <c r="F273" s="906"/>
      <c r="G273" s="904"/>
      <c r="H273" s="905"/>
      <c r="I273" s="905"/>
      <c r="J273" s="905"/>
      <c r="K273" s="906"/>
    </row>
    <row r="274" spans="1:11" x14ac:dyDescent="0.25">
      <c r="A274" s="904"/>
      <c r="B274" s="905"/>
      <c r="C274" s="905"/>
      <c r="D274" s="905"/>
      <c r="E274" s="905"/>
      <c r="F274" s="906"/>
      <c r="G274" s="904"/>
      <c r="H274" s="905"/>
      <c r="I274" s="905"/>
      <c r="J274" s="905"/>
      <c r="K274" s="906"/>
    </row>
    <row r="275" spans="1:11" ht="15.75" thickBot="1" x14ac:dyDescent="0.3">
      <c r="A275" s="904"/>
      <c r="B275" s="905"/>
      <c r="C275" s="905"/>
      <c r="D275" s="905"/>
      <c r="E275" s="905"/>
      <c r="F275" s="906"/>
      <c r="G275" s="904"/>
      <c r="H275" s="905"/>
      <c r="I275" s="905"/>
      <c r="J275" s="905"/>
      <c r="K275" s="906"/>
    </row>
    <row r="276" spans="1:11" x14ac:dyDescent="0.25">
      <c r="A276" s="1003" t="s">
        <v>867</v>
      </c>
      <c r="B276" s="935"/>
      <c r="C276" s="935"/>
      <c r="D276" s="935"/>
      <c r="E276" s="935"/>
      <c r="F276" s="936"/>
      <c r="G276" s="939" t="s">
        <v>867</v>
      </c>
      <c r="H276" s="940"/>
      <c r="I276" s="940"/>
      <c r="J276" s="940"/>
      <c r="K276" s="941"/>
    </row>
    <row r="277" spans="1:11" ht="15.75" thickBot="1" x14ac:dyDescent="0.3">
      <c r="A277" s="1004"/>
      <c r="B277" s="937"/>
      <c r="C277" s="937"/>
      <c r="D277" s="937"/>
      <c r="E277" s="937"/>
      <c r="F277" s="938"/>
      <c r="G277" s="942"/>
      <c r="H277" s="943"/>
      <c r="I277" s="943"/>
      <c r="J277" s="943"/>
      <c r="K277" s="944"/>
    </row>
    <row r="278" spans="1:11" x14ac:dyDescent="0.25">
      <c r="A278" s="901" t="s">
        <v>823</v>
      </c>
      <c r="B278" s="902"/>
      <c r="C278" s="902"/>
      <c r="D278" s="902"/>
      <c r="E278" s="902"/>
      <c r="F278" s="903"/>
      <c r="G278" s="901" t="s">
        <v>824</v>
      </c>
      <c r="H278" s="902"/>
      <c r="I278" s="902"/>
      <c r="J278" s="902"/>
      <c r="K278" s="903"/>
    </row>
    <row r="279" spans="1:11" x14ac:dyDescent="0.25">
      <c r="A279" s="904"/>
      <c r="B279" s="905"/>
      <c r="C279" s="905"/>
      <c r="D279" s="905"/>
      <c r="E279" s="905"/>
      <c r="F279" s="906"/>
      <c r="G279" s="904"/>
      <c r="H279" s="905"/>
      <c r="I279" s="905"/>
      <c r="J279" s="905"/>
      <c r="K279" s="906"/>
    </row>
    <row r="280" spans="1:11" x14ac:dyDescent="0.25">
      <c r="A280" s="904"/>
      <c r="B280" s="905"/>
      <c r="C280" s="905"/>
      <c r="D280" s="905"/>
      <c r="E280" s="905"/>
      <c r="F280" s="906"/>
      <c r="G280" s="904"/>
      <c r="H280" s="905"/>
      <c r="I280" s="905"/>
      <c r="J280" s="905"/>
      <c r="K280" s="906"/>
    </row>
    <row r="281" spans="1:11" x14ac:dyDescent="0.25">
      <c r="A281" s="904"/>
      <c r="B281" s="905"/>
      <c r="C281" s="905"/>
      <c r="D281" s="905"/>
      <c r="E281" s="905"/>
      <c r="F281" s="906"/>
      <c r="G281" s="904"/>
      <c r="H281" s="905"/>
      <c r="I281" s="905"/>
      <c r="J281" s="905"/>
      <c r="K281" s="906"/>
    </row>
    <row r="282" spans="1:11" x14ac:dyDescent="0.25">
      <c r="A282" s="904"/>
      <c r="B282" s="905"/>
      <c r="C282" s="905"/>
      <c r="D282" s="905"/>
      <c r="E282" s="905"/>
      <c r="F282" s="906"/>
      <c r="G282" s="904"/>
      <c r="H282" s="905"/>
      <c r="I282" s="905"/>
      <c r="J282" s="905"/>
      <c r="K282" s="906"/>
    </row>
    <row r="283" spans="1:11" x14ac:dyDescent="0.25">
      <c r="A283" s="904"/>
      <c r="B283" s="905"/>
      <c r="C283" s="905"/>
      <c r="D283" s="905"/>
      <c r="E283" s="905"/>
      <c r="F283" s="906"/>
      <c r="G283" s="904"/>
      <c r="H283" s="905"/>
      <c r="I283" s="905"/>
      <c r="J283" s="905"/>
      <c r="K283" s="906"/>
    </row>
    <row r="284" spans="1:11" x14ac:dyDescent="0.25">
      <c r="A284" s="904"/>
      <c r="B284" s="905"/>
      <c r="C284" s="905"/>
      <c r="D284" s="905"/>
      <c r="E284" s="905"/>
      <c r="F284" s="906"/>
      <c r="G284" s="904"/>
      <c r="H284" s="905"/>
      <c r="I284" s="905"/>
      <c r="J284" s="905"/>
      <c r="K284" s="906"/>
    </row>
    <row r="285" spans="1:11" x14ac:dyDescent="0.25">
      <c r="A285" s="904"/>
      <c r="B285" s="905"/>
      <c r="C285" s="905"/>
      <c r="D285" s="905"/>
      <c r="E285" s="905"/>
      <c r="F285" s="906"/>
      <c r="G285" s="904"/>
      <c r="H285" s="905"/>
      <c r="I285" s="905"/>
      <c r="J285" s="905"/>
      <c r="K285" s="906"/>
    </row>
    <row r="286" spans="1:11" x14ac:dyDescent="0.25">
      <c r="A286" s="904"/>
      <c r="B286" s="905"/>
      <c r="C286" s="905"/>
      <c r="D286" s="905"/>
      <c r="E286" s="905"/>
      <c r="F286" s="906"/>
      <c r="G286" s="904"/>
      <c r="H286" s="905"/>
      <c r="I286" s="905"/>
      <c r="J286" s="905"/>
      <c r="K286" s="906"/>
    </row>
    <row r="287" spans="1:11" x14ac:dyDescent="0.25">
      <c r="A287" s="904"/>
      <c r="B287" s="905"/>
      <c r="C287" s="905"/>
      <c r="D287" s="905"/>
      <c r="E287" s="905"/>
      <c r="F287" s="906"/>
      <c r="G287" s="904"/>
      <c r="H287" s="905"/>
      <c r="I287" s="905"/>
      <c r="J287" s="905"/>
      <c r="K287" s="906"/>
    </row>
    <row r="288" spans="1:11" x14ac:dyDescent="0.25">
      <c r="A288" s="904"/>
      <c r="B288" s="905"/>
      <c r="C288" s="905"/>
      <c r="D288" s="905"/>
      <c r="E288" s="905"/>
      <c r="F288" s="906"/>
      <c r="G288" s="904"/>
      <c r="H288" s="905"/>
      <c r="I288" s="905"/>
      <c r="J288" s="905"/>
      <c r="K288" s="906"/>
    </row>
    <row r="289" spans="1:11" x14ac:dyDescent="0.25">
      <c r="A289" s="904"/>
      <c r="B289" s="905"/>
      <c r="C289" s="905"/>
      <c r="D289" s="905"/>
      <c r="E289" s="905"/>
      <c r="F289" s="906"/>
      <c r="G289" s="904"/>
      <c r="H289" s="905"/>
      <c r="I289" s="905"/>
      <c r="J289" s="905"/>
      <c r="K289" s="906"/>
    </row>
    <row r="290" spans="1:11" x14ac:dyDescent="0.25">
      <c r="A290" s="904"/>
      <c r="B290" s="905"/>
      <c r="C290" s="905"/>
      <c r="D290" s="905"/>
      <c r="E290" s="905"/>
      <c r="F290" s="906"/>
      <c r="G290" s="904"/>
      <c r="H290" s="905"/>
      <c r="I290" s="905"/>
      <c r="J290" s="905"/>
      <c r="K290" s="906"/>
    </row>
    <row r="291" spans="1:11" ht="15.75" thickBot="1" x14ac:dyDescent="0.3">
      <c r="A291" s="904"/>
      <c r="B291" s="905"/>
      <c r="C291" s="905"/>
      <c r="D291" s="905"/>
      <c r="E291" s="905"/>
      <c r="F291" s="906"/>
      <c r="G291" s="904"/>
      <c r="H291" s="905"/>
      <c r="I291" s="905"/>
      <c r="J291" s="905"/>
      <c r="K291" s="906"/>
    </row>
    <row r="292" spans="1:11" x14ac:dyDescent="0.25">
      <c r="A292" s="939" t="s">
        <v>960</v>
      </c>
      <c r="B292" s="940"/>
      <c r="C292" s="940"/>
      <c r="D292" s="940"/>
      <c r="E292" s="940"/>
      <c r="F292" s="941"/>
      <c r="G292" s="939" t="s">
        <v>961</v>
      </c>
      <c r="H292" s="940"/>
      <c r="I292" s="940"/>
      <c r="J292" s="940"/>
      <c r="K292" s="941"/>
    </row>
    <row r="293" spans="1:11" ht="15.75" thickBot="1" x14ac:dyDescent="0.3">
      <c r="A293" s="942"/>
      <c r="B293" s="943"/>
      <c r="C293" s="943"/>
      <c r="D293" s="943"/>
      <c r="E293" s="943"/>
      <c r="F293" s="944"/>
      <c r="G293" s="942"/>
      <c r="H293" s="943"/>
      <c r="I293" s="943"/>
      <c r="J293" s="943"/>
      <c r="K293" s="944"/>
    </row>
    <row r="294" spans="1:11" x14ac:dyDescent="0.25">
      <c r="A294" s="901" t="s">
        <v>823</v>
      </c>
      <c r="B294" s="902"/>
      <c r="C294" s="902"/>
      <c r="D294" s="902"/>
      <c r="E294" s="902"/>
      <c r="F294" s="903"/>
      <c r="G294" s="901" t="s">
        <v>824</v>
      </c>
      <c r="H294" s="902"/>
      <c r="I294" s="902"/>
      <c r="J294" s="902"/>
      <c r="K294" s="903"/>
    </row>
    <row r="295" spans="1:11" x14ac:dyDescent="0.25">
      <c r="A295" s="904"/>
      <c r="B295" s="905"/>
      <c r="C295" s="905"/>
      <c r="D295" s="905"/>
      <c r="E295" s="905"/>
      <c r="F295" s="906"/>
      <c r="G295" s="904"/>
      <c r="H295" s="905"/>
      <c r="I295" s="905"/>
      <c r="J295" s="905"/>
      <c r="K295" s="906"/>
    </row>
    <row r="296" spans="1:11" x14ac:dyDescent="0.25">
      <c r="A296" s="904"/>
      <c r="B296" s="905"/>
      <c r="C296" s="905"/>
      <c r="D296" s="905"/>
      <c r="E296" s="905"/>
      <c r="F296" s="906"/>
      <c r="G296" s="904"/>
      <c r="H296" s="905"/>
      <c r="I296" s="905"/>
      <c r="J296" s="905"/>
      <c r="K296" s="906"/>
    </row>
    <row r="297" spans="1:11" x14ac:dyDescent="0.25">
      <c r="A297" s="904"/>
      <c r="B297" s="905"/>
      <c r="C297" s="905"/>
      <c r="D297" s="905"/>
      <c r="E297" s="905"/>
      <c r="F297" s="906"/>
      <c r="G297" s="904"/>
      <c r="H297" s="905"/>
      <c r="I297" s="905"/>
      <c r="J297" s="905"/>
      <c r="K297" s="906"/>
    </row>
    <row r="298" spans="1:11" x14ac:dyDescent="0.25">
      <c r="A298" s="904"/>
      <c r="B298" s="905"/>
      <c r="C298" s="905"/>
      <c r="D298" s="905"/>
      <c r="E298" s="905"/>
      <c r="F298" s="906"/>
      <c r="G298" s="904"/>
      <c r="H298" s="905"/>
      <c r="I298" s="905"/>
      <c r="J298" s="905"/>
      <c r="K298" s="906"/>
    </row>
    <row r="299" spans="1:11" x14ac:dyDescent="0.25">
      <c r="A299" s="904"/>
      <c r="B299" s="905"/>
      <c r="C299" s="905"/>
      <c r="D299" s="905"/>
      <c r="E299" s="905"/>
      <c r="F299" s="906"/>
      <c r="G299" s="904"/>
      <c r="H299" s="905"/>
      <c r="I299" s="905"/>
      <c r="J299" s="905"/>
      <c r="K299" s="906"/>
    </row>
    <row r="300" spans="1:11" x14ac:dyDescent="0.25">
      <c r="A300" s="904"/>
      <c r="B300" s="905"/>
      <c r="C300" s="905"/>
      <c r="D300" s="905"/>
      <c r="E300" s="905"/>
      <c r="F300" s="906"/>
      <c r="G300" s="904"/>
      <c r="H300" s="905"/>
      <c r="I300" s="905"/>
      <c r="J300" s="905"/>
      <c r="K300" s="906"/>
    </row>
    <row r="301" spans="1:11" x14ac:dyDescent="0.25">
      <c r="A301" s="904"/>
      <c r="B301" s="905"/>
      <c r="C301" s="905"/>
      <c r="D301" s="905"/>
      <c r="E301" s="905"/>
      <c r="F301" s="906"/>
      <c r="G301" s="904"/>
      <c r="H301" s="905"/>
      <c r="I301" s="905"/>
      <c r="J301" s="905"/>
      <c r="K301" s="906"/>
    </row>
    <row r="302" spans="1:11" x14ac:dyDescent="0.25">
      <c r="A302" s="904"/>
      <c r="B302" s="905"/>
      <c r="C302" s="905"/>
      <c r="D302" s="905"/>
      <c r="E302" s="905"/>
      <c r="F302" s="906"/>
      <c r="G302" s="904"/>
      <c r="H302" s="905"/>
      <c r="I302" s="905"/>
      <c r="J302" s="905"/>
      <c r="K302" s="906"/>
    </row>
    <row r="303" spans="1:11" x14ac:dyDescent="0.25">
      <c r="A303" s="904"/>
      <c r="B303" s="905"/>
      <c r="C303" s="905"/>
      <c r="D303" s="905"/>
      <c r="E303" s="905"/>
      <c r="F303" s="906"/>
      <c r="G303" s="904"/>
      <c r="H303" s="905"/>
      <c r="I303" s="905"/>
      <c r="J303" s="905"/>
      <c r="K303" s="906"/>
    </row>
    <row r="304" spans="1:11" x14ac:dyDescent="0.25">
      <c r="A304" s="904"/>
      <c r="B304" s="905"/>
      <c r="C304" s="905"/>
      <c r="D304" s="905"/>
      <c r="E304" s="905"/>
      <c r="F304" s="906"/>
      <c r="G304" s="904"/>
      <c r="H304" s="905"/>
      <c r="I304" s="905"/>
      <c r="J304" s="905"/>
      <c r="K304" s="906"/>
    </row>
    <row r="305" spans="1:11" x14ac:dyDescent="0.25">
      <c r="A305" s="904"/>
      <c r="B305" s="905"/>
      <c r="C305" s="905"/>
      <c r="D305" s="905"/>
      <c r="E305" s="905"/>
      <c r="F305" s="906"/>
      <c r="G305" s="904"/>
      <c r="H305" s="905"/>
      <c r="I305" s="905"/>
      <c r="J305" s="905"/>
      <c r="K305" s="906"/>
    </row>
    <row r="306" spans="1:11" x14ac:dyDescent="0.25">
      <c r="A306" s="904"/>
      <c r="B306" s="905"/>
      <c r="C306" s="905"/>
      <c r="D306" s="905"/>
      <c r="E306" s="905"/>
      <c r="F306" s="906"/>
      <c r="G306" s="904"/>
      <c r="H306" s="905"/>
      <c r="I306" s="905"/>
      <c r="J306" s="905"/>
      <c r="K306" s="906"/>
    </row>
    <row r="307" spans="1:11" ht="15.75" thickBot="1" x14ac:dyDescent="0.3">
      <c r="A307" s="904"/>
      <c r="B307" s="905"/>
      <c r="C307" s="905"/>
      <c r="D307" s="905"/>
      <c r="E307" s="905"/>
      <c r="F307" s="906"/>
      <c r="G307" s="904"/>
      <c r="H307" s="905"/>
      <c r="I307" s="905"/>
      <c r="J307" s="905"/>
      <c r="K307" s="906"/>
    </row>
    <row r="308" spans="1:11" x14ac:dyDescent="0.25">
      <c r="A308" s="939" t="s">
        <v>868</v>
      </c>
      <c r="B308" s="940"/>
      <c r="C308" s="940"/>
      <c r="D308" s="940"/>
      <c r="E308" s="940"/>
      <c r="F308" s="941"/>
      <c r="G308" s="939" t="s">
        <v>868</v>
      </c>
      <c r="H308" s="940"/>
      <c r="I308" s="940"/>
      <c r="J308" s="940"/>
      <c r="K308" s="941"/>
    </row>
    <row r="309" spans="1:11" ht="15.75" thickBot="1" x14ac:dyDescent="0.3">
      <c r="A309" s="942"/>
      <c r="B309" s="943"/>
      <c r="C309" s="943"/>
      <c r="D309" s="943"/>
      <c r="E309" s="943"/>
      <c r="F309" s="944"/>
      <c r="G309" s="942"/>
      <c r="H309" s="943"/>
      <c r="I309" s="943"/>
      <c r="J309" s="943"/>
      <c r="K309" s="944"/>
    </row>
  </sheetData>
  <mergeCells count="83">
    <mergeCell ref="A294:F307"/>
    <mergeCell ref="G294:K307"/>
    <mergeCell ref="A308:F309"/>
    <mergeCell ref="G308:K309"/>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view="pageBreakPreview" topLeftCell="A85" zoomScaleNormal="100" zoomScaleSheetLayoutView="100" zoomScalePageLayoutView="110" workbookViewId="0">
      <selection activeCell="H86" sqref="H86:L99"/>
    </sheetView>
  </sheetViews>
  <sheetFormatPr baseColWidth="10" defaultColWidth="11.42578125" defaultRowHeight="15" x14ac:dyDescent="0.25"/>
  <cols>
    <col min="1" max="1" width="3.7109375" style="132" customWidth="1"/>
    <col min="2" max="2" width="4.7109375" style="132" customWidth="1"/>
    <col min="3" max="3" width="8.28515625" style="132" customWidth="1"/>
    <col min="4" max="4" width="8" style="132" customWidth="1"/>
    <col min="5" max="5" width="11.42578125" style="132"/>
    <col min="6" max="6" width="12" style="132" customWidth="1"/>
    <col min="7" max="7" width="9.5703125" style="132" customWidth="1"/>
    <col min="8" max="8" width="8.5703125" style="132" customWidth="1"/>
    <col min="9" max="9" width="22.42578125" style="132" customWidth="1"/>
    <col min="10" max="10" width="13" style="132" customWidth="1"/>
    <col min="11" max="11" width="13.42578125" style="132" customWidth="1"/>
    <col min="12" max="12" width="9.5703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59">
        <v>43943</v>
      </c>
      <c r="G3" s="913" t="s">
        <v>435</v>
      </c>
      <c r="H3" s="914"/>
      <c r="I3" s="915"/>
      <c r="J3" s="927">
        <v>43949</v>
      </c>
      <c r="K3" s="914"/>
      <c r="L3" s="915"/>
    </row>
    <row r="4" spans="2:12" ht="24.95" customHeight="1" x14ac:dyDescent="0.25">
      <c r="B4" s="919" t="s">
        <v>384</v>
      </c>
      <c r="C4" s="920"/>
      <c r="D4" s="920"/>
      <c r="E4" s="920"/>
      <c r="F4" s="920"/>
      <c r="G4" s="920"/>
      <c r="H4" s="921"/>
      <c r="I4" s="167" t="s">
        <v>761</v>
      </c>
      <c r="J4" s="167" t="s">
        <v>2</v>
      </c>
      <c r="K4" s="925" t="s">
        <v>0</v>
      </c>
      <c r="L4" s="926"/>
    </row>
    <row r="5" spans="2:12" ht="24.95" customHeight="1" x14ac:dyDescent="0.25">
      <c r="B5" s="922"/>
      <c r="C5" s="923"/>
      <c r="D5" s="923"/>
      <c r="E5" s="923"/>
      <c r="F5" s="923"/>
      <c r="G5" s="923"/>
      <c r="H5" s="924"/>
      <c r="I5" s="133" t="s">
        <v>762</v>
      </c>
      <c r="J5" s="167">
        <v>2</v>
      </c>
      <c r="K5" s="925" t="s">
        <v>436</v>
      </c>
      <c r="L5" s="926"/>
    </row>
    <row r="6" spans="2:12" ht="15.75" customHeight="1" x14ac:dyDescent="0.25">
      <c r="B6" s="904" t="s">
        <v>658</v>
      </c>
      <c r="C6" s="905"/>
      <c r="D6" s="905"/>
      <c r="E6" s="905"/>
      <c r="F6" s="905"/>
      <c r="G6" s="906"/>
      <c r="H6" s="904" t="s">
        <v>659</v>
      </c>
      <c r="I6" s="905"/>
      <c r="J6" s="905"/>
      <c r="K6" s="905"/>
      <c r="L6" s="906"/>
    </row>
    <row r="7" spans="2:12" x14ac:dyDescent="0.25">
      <c r="B7" s="904"/>
      <c r="C7" s="905"/>
      <c r="D7" s="905"/>
      <c r="E7" s="905"/>
      <c r="F7" s="905"/>
      <c r="G7" s="906"/>
      <c r="H7" s="904"/>
      <c r="I7" s="905"/>
      <c r="J7" s="905"/>
      <c r="K7" s="905"/>
      <c r="L7" s="906"/>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ht="15.75" thickBot="1" x14ac:dyDescent="0.3">
      <c r="B19" s="904"/>
      <c r="C19" s="905"/>
      <c r="D19" s="905"/>
      <c r="E19" s="905"/>
      <c r="F19" s="905"/>
      <c r="G19" s="906"/>
      <c r="H19" s="904"/>
      <c r="I19" s="905"/>
      <c r="J19" s="905"/>
      <c r="K19" s="905"/>
      <c r="L19" s="906"/>
    </row>
    <row r="20" spans="2:12" x14ac:dyDescent="0.25">
      <c r="B20" s="889" t="s">
        <v>1040</v>
      </c>
      <c r="C20" s="890"/>
      <c r="D20" s="890"/>
      <c r="E20" s="890"/>
      <c r="F20" s="890"/>
      <c r="G20" s="891"/>
      <c r="H20" s="895" t="s">
        <v>1041</v>
      </c>
      <c r="I20" s="896"/>
      <c r="J20" s="896"/>
      <c r="K20" s="896"/>
      <c r="L20" s="897"/>
    </row>
    <row r="21" spans="2:12" ht="18" customHeight="1" thickBot="1" x14ac:dyDescent="0.3">
      <c r="B21" s="892"/>
      <c r="C21" s="893"/>
      <c r="D21" s="893"/>
      <c r="E21" s="893"/>
      <c r="F21" s="893"/>
      <c r="G21" s="894"/>
      <c r="H21" s="898"/>
      <c r="I21" s="899"/>
      <c r="J21" s="899"/>
      <c r="K21" s="899"/>
      <c r="L21" s="900"/>
    </row>
    <row r="22" spans="2:12" ht="15.75" customHeight="1" x14ac:dyDescent="0.25">
      <c r="B22" s="901" t="s">
        <v>821</v>
      </c>
      <c r="C22" s="902"/>
      <c r="D22" s="902"/>
      <c r="E22" s="902"/>
      <c r="F22" s="902"/>
      <c r="G22" s="903"/>
      <c r="H22" s="901" t="s">
        <v>822</v>
      </c>
      <c r="I22" s="902"/>
      <c r="J22" s="902"/>
      <c r="K22" s="902"/>
      <c r="L22" s="903"/>
    </row>
    <row r="23" spans="2:12" x14ac:dyDescent="0.25">
      <c r="B23" s="904"/>
      <c r="C23" s="905"/>
      <c r="D23" s="905"/>
      <c r="E23" s="905"/>
      <c r="F23" s="905"/>
      <c r="G23" s="906"/>
      <c r="H23" s="904"/>
      <c r="I23" s="905"/>
      <c r="J23" s="905"/>
      <c r="K23" s="905"/>
      <c r="L23" s="906"/>
    </row>
    <row r="24" spans="2:12" x14ac:dyDescent="0.25">
      <c r="B24" s="904"/>
      <c r="C24" s="905"/>
      <c r="D24" s="905"/>
      <c r="E24" s="905"/>
      <c r="F24" s="905"/>
      <c r="G24" s="906"/>
      <c r="H24" s="904"/>
      <c r="I24" s="905"/>
      <c r="J24" s="905"/>
      <c r="K24" s="905"/>
      <c r="L24" s="906"/>
    </row>
    <row r="25" spans="2:12" x14ac:dyDescent="0.25">
      <c r="B25" s="904"/>
      <c r="C25" s="905"/>
      <c r="D25" s="905"/>
      <c r="E25" s="905"/>
      <c r="F25" s="905"/>
      <c r="G25" s="906"/>
      <c r="H25" s="904"/>
      <c r="I25" s="905"/>
      <c r="J25" s="905"/>
      <c r="K25" s="905"/>
      <c r="L25" s="906"/>
    </row>
    <row r="26" spans="2:12" x14ac:dyDescent="0.25">
      <c r="B26" s="904"/>
      <c r="C26" s="905"/>
      <c r="D26" s="905"/>
      <c r="E26" s="905"/>
      <c r="F26" s="905"/>
      <c r="G26" s="906"/>
      <c r="H26" s="904"/>
      <c r="I26" s="905"/>
      <c r="J26" s="905"/>
      <c r="K26" s="905"/>
      <c r="L26" s="906"/>
    </row>
    <row r="27" spans="2:12" x14ac:dyDescent="0.25">
      <c r="B27" s="904"/>
      <c r="C27" s="905"/>
      <c r="D27" s="905"/>
      <c r="E27" s="905"/>
      <c r="F27" s="905"/>
      <c r="G27" s="906"/>
      <c r="H27" s="904"/>
      <c r="I27" s="905"/>
      <c r="J27" s="905"/>
      <c r="K27" s="905"/>
      <c r="L27" s="906"/>
    </row>
    <row r="28" spans="2:12" x14ac:dyDescent="0.25">
      <c r="B28" s="904"/>
      <c r="C28" s="905"/>
      <c r="D28" s="905"/>
      <c r="E28" s="905"/>
      <c r="F28" s="905"/>
      <c r="G28" s="906"/>
      <c r="H28" s="904"/>
      <c r="I28" s="905"/>
      <c r="J28" s="905"/>
      <c r="K28" s="905"/>
      <c r="L28" s="906"/>
    </row>
    <row r="29" spans="2:12" x14ac:dyDescent="0.25">
      <c r="B29" s="904"/>
      <c r="C29" s="905"/>
      <c r="D29" s="905"/>
      <c r="E29" s="905"/>
      <c r="F29" s="905"/>
      <c r="G29" s="906"/>
      <c r="H29" s="904"/>
      <c r="I29" s="905"/>
      <c r="J29" s="905"/>
      <c r="K29" s="905"/>
      <c r="L29" s="906"/>
    </row>
    <row r="30" spans="2:12" x14ac:dyDescent="0.25">
      <c r="B30" s="904"/>
      <c r="C30" s="905"/>
      <c r="D30" s="905"/>
      <c r="E30" s="905"/>
      <c r="F30" s="905"/>
      <c r="G30" s="906"/>
      <c r="H30" s="904"/>
      <c r="I30" s="905"/>
      <c r="J30" s="905"/>
      <c r="K30" s="905"/>
      <c r="L30" s="906"/>
    </row>
    <row r="31" spans="2:12" x14ac:dyDescent="0.25">
      <c r="B31" s="904"/>
      <c r="C31" s="905"/>
      <c r="D31" s="905"/>
      <c r="E31" s="905"/>
      <c r="F31" s="905"/>
      <c r="G31" s="906"/>
      <c r="H31" s="904"/>
      <c r="I31" s="905"/>
      <c r="J31" s="905"/>
      <c r="K31" s="905"/>
      <c r="L31" s="906"/>
    </row>
    <row r="32" spans="2:12" x14ac:dyDescent="0.25">
      <c r="B32" s="904"/>
      <c r="C32" s="905"/>
      <c r="D32" s="905"/>
      <c r="E32" s="905"/>
      <c r="F32" s="905"/>
      <c r="G32" s="906"/>
      <c r="H32" s="904"/>
      <c r="I32" s="905"/>
      <c r="J32" s="905"/>
      <c r="K32" s="905"/>
      <c r="L32" s="906"/>
    </row>
    <row r="33" spans="2:12" x14ac:dyDescent="0.25">
      <c r="B33" s="904"/>
      <c r="C33" s="905"/>
      <c r="D33" s="905"/>
      <c r="E33" s="905"/>
      <c r="F33" s="905"/>
      <c r="G33" s="906"/>
      <c r="H33" s="904"/>
      <c r="I33" s="905"/>
      <c r="J33" s="905"/>
      <c r="K33" s="905"/>
      <c r="L33" s="906"/>
    </row>
    <row r="34" spans="2:12" x14ac:dyDescent="0.25">
      <c r="B34" s="904"/>
      <c r="C34" s="905"/>
      <c r="D34" s="905"/>
      <c r="E34" s="905"/>
      <c r="F34" s="905"/>
      <c r="G34" s="906"/>
      <c r="H34" s="904"/>
      <c r="I34" s="905"/>
      <c r="J34" s="905"/>
      <c r="K34" s="905"/>
      <c r="L34" s="906"/>
    </row>
    <row r="35" spans="2:12" ht="15.75" thickBot="1" x14ac:dyDescent="0.3">
      <c r="B35" s="904"/>
      <c r="C35" s="905"/>
      <c r="D35" s="905"/>
      <c r="E35" s="905"/>
      <c r="F35" s="905"/>
      <c r="G35" s="906"/>
      <c r="H35" s="904"/>
      <c r="I35" s="905"/>
      <c r="J35" s="905"/>
      <c r="K35" s="905"/>
      <c r="L35" s="906"/>
    </row>
    <row r="36" spans="2:12" x14ac:dyDescent="0.25">
      <c r="B36" s="889" t="s">
        <v>1042</v>
      </c>
      <c r="C36" s="890"/>
      <c r="D36" s="890"/>
      <c r="E36" s="890"/>
      <c r="F36" s="890"/>
      <c r="G36" s="891"/>
      <c r="H36" s="895" t="s">
        <v>1043</v>
      </c>
      <c r="I36" s="896"/>
      <c r="J36" s="896"/>
      <c r="K36" s="896"/>
      <c r="L36" s="897"/>
    </row>
    <row r="37" spans="2:12" ht="18" customHeight="1" thickBot="1" x14ac:dyDescent="0.3">
      <c r="B37" s="892"/>
      <c r="C37" s="893"/>
      <c r="D37" s="893"/>
      <c r="E37" s="893"/>
      <c r="F37" s="893"/>
      <c r="G37" s="894"/>
      <c r="H37" s="898"/>
      <c r="I37" s="899"/>
      <c r="J37" s="899"/>
      <c r="K37" s="899"/>
      <c r="L37" s="900"/>
    </row>
    <row r="38" spans="2:12" x14ac:dyDescent="0.25">
      <c r="B38" s="901" t="s">
        <v>823</v>
      </c>
      <c r="C38" s="902"/>
      <c r="D38" s="902"/>
      <c r="E38" s="902"/>
      <c r="F38" s="902"/>
      <c r="G38" s="903"/>
      <c r="H38" s="901" t="s">
        <v>824</v>
      </c>
      <c r="I38" s="902"/>
      <c r="J38" s="902"/>
      <c r="K38" s="902"/>
      <c r="L38" s="903"/>
    </row>
    <row r="39" spans="2:12" x14ac:dyDescent="0.25">
      <c r="B39" s="904"/>
      <c r="C39" s="905"/>
      <c r="D39" s="905"/>
      <c r="E39" s="905"/>
      <c r="F39" s="905"/>
      <c r="G39" s="906"/>
      <c r="H39" s="904"/>
      <c r="I39" s="905"/>
      <c r="J39" s="905"/>
      <c r="K39" s="905"/>
      <c r="L39" s="906"/>
    </row>
    <row r="40" spans="2:12" x14ac:dyDescent="0.25">
      <c r="B40" s="904"/>
      <c r="C40" s="905"/>
      <c r="D40" s="905"/>
      <c r="E40" s="905"/>
      <c r="F40" s="905"/>
      <c r="G40" s="906"/>
      <c r="H40" s="904"/>
      <c r="I40" s="905"/>
      <c r="J40" s="905"/>
      <c r="K40" s="905"/>
      <c r="L40" s="906"/>
    </row>
    <row r="41" spans="2:12" x14ac:dyDescent="0.25">
      <c r="B41" s="904"/>
      <c r="C41" s="905"/>
      <c r="D41" s="905"/>
      <c r="E41" s="905"/>
      <c r="F41" s="905"/>
      <c r="G41" s="906"/>
      <c r="H41" s="904"/>
      <c r="I41" s="905"/>
      <c r="J41" s="905"/>
      <c r="K41" s="905"/>
      <c r="L41" s="906"/>
    </row>
    <row r="42" spans="2:12" x14ac:dyDescent="0.25">
      <c r="B42" s="904"/>
      <c r="C42" s="905"/>
      <c r="D42" s="905"/>
      <c r="E42" s="905"/>
      <c r="F42" s="905"/>
      <c r="G42" s="906"/>
      <c r="H42" s="904"/>
      <c r="I42" s="905"/>
      <c r="J42" s="905"/>
      <c r="K42" s="905"/>
      <c r="L42" s="906"/>
    </row>
    <row r="43" spans="2:12" x14ac:dyDescent="0.25">
      <c r="B43" s="904"/>
      <c r="C43" s="905"/>
      <c r="D43" s="905"/>
      <c r="E43" s="905"/>
      <c r="F43" s="905"/>
      <c r="G43" s="906"/>
      <c r="H43" s="904"/>
      <c r="I43" s="905"/>
      <c r="J43" s="905"/>
      <c r="K43" s="905"/>
      <c r="L43" s="906"/>
    </row>
    <row r="44" spans="2:12" x14ac:dyDescent="0.25">
      <c r="B44" s="904"/>
      <c r="C44" s="905"/>
      <c r="D44" s="905"/>
      <c r="E44" s="905"/>
      <c r="F44" s="905"/>
      <c r="G44" s="906"/>
      <c r="H44" s="904"/>
      <c r="I44" s="905"/>
      <c r="J44" s="905"/>
      <c r="K44" s="905"/>
      <c r="L44" s="906"/>
    </row>
    <row r="45" spans="2:12" x14ac:dyDescent="0.25">
      <c r="B45" s="904"/>
      <c r="C45" s="905"/>
      <c r="D45" s="905"/>
      <c r="E45" s="905"/>
      <c r="F45" s="905"/>
      <c r="G45" s="906"/>
      <c r="H45" s="904"/>
      <c r="I45" s="905"/>
      <c r="J45" s="905"/>
      <c r="K45" s="905"/>
      <c r="L45" s="906"/>
    </row>
    <row r="46" spans="2:12" x14ac:dyDescent="0.25">
      <c r="B46" s="904"/>
      <c r="C46" s="905"/>
      <c r="D46" s="905"/>
      <c r="E46" s="905"/>
      <c r="F46" s="905"/>
      <c r="G46" s="906"/>
      <c r="H46" s="904"/>
      <c r="I46" s="905"/>
      <c r="J46" s="905"/>
      <c r="K46" s="905"/>
      <c r="L46" s="906"/>
    </row>
    <row r="47" spans="2:12" x14ac:dyDescent="0.25">
      <c r="B47" s="904"/>
      <c r="C47" s="905"/>
      <c r="D47" s="905"/>
      <c r="E47" s="905"/>
      <c r="F47" s="905"/>
      <c r="G47" s="906"/>
      <c r="H47" s="904"/>
      <c r="I47" s="905"/>
      <c r="J47" s="905"/>
      <c r="K47" s="905"/>
      <c r="L47" s="906"/>
    </row>
    <row r="48" spans="2:12" x14ac:dyDescent="0.25">
      <c r="B48" s="904"/>
      <c r="C48" s="905"/>
      <c r="D48" s="905"/>
      <c r="E48" s="905"/>
      <c r="F48" s="905"/>
      <c r="G48" s="906"/>
      <c r="H48" s="904"/>
      <c r="I48" s="905"/>
      <c r="J48" s="905"/>
      <c r="K48" s="905"/>
      <c r="L48" s="906"/>
    </row>
    <row r="49" spans="2:12" x14ac:dyDescent="0.25">
      <c r="B49" s="904"/>
      <c r="C49" s="905"/>
      <c r="D49" s="905"/>
      <c r="E49" s="905"/>
      <c r="F49" s="905"/>
      <c r="G49" s="906"/>
      <c r="H49" s="904"/>
      <c r="I49" s="905"/>
      <c r="J49" s="905"/>
      <c r="K49" s="905"/>
      <c r="L49" s="906"/>
    </row>
    <row r="50" spans="2:12" x14ac:dyDescent="0.25">
      <c r="B50" s="904"/>
      <c r="C50" s="905"/>
      <c r="D50" s="905"/>
      <c r="E50" s="905"/>
      <c r="F50" s="905"/>
      <c r="G50" s="906"/>
      <c r="H50" s="904"/>
      <c r="I50" s="905"/>
      <c r="J50" s="905"/>
      <c r="K50" s="905"/>
      <c r="L50" s="906"/>
    </row>
    <row r="51" spans="2:12" ht="15.75" thickBot="1" x14ac:dyDescent="0.3">
      <c r="B51" s="904"/>
      <c r="C51" s="905"/>
      <c r="D51" s="905"/>
      <c r="E51" s="905"/>
      <c r="F51" s="905"/>
      <c r="G51" s="906"/>
      <c r="H51" s="904"/>
      <c r="I51" s="905"/>
      <c r="J51" s="905"/>
      <c r="K51" s="905"/>
      <c r="L51" s="906"/>
    </row>
    <row r="52" spans="2:12" ht="15" customHeight="1" x14ac:dyDescent="0.25">
      <c r="B52" s="895" t="s">
        <v>825</v>
      </c>
      <c r="C52" s="896"/>
      <c r="D52" s="896"/>
      <c r="E52" s="896"/>
      <c r="F52" s="896"/>
      <c r="G52" s="897"/>
      <c r="H52" s="895" t="s">
        <v>1044</v>
      </c>
      <c r="I52" s="896"/>
      <c r="J52" s="896"/>
      <c r="K52" s="896"/>
      <c r="L52" s="897"/>
    </row>
    <row r="53" spans="2:12" ht="15.75" thickBot="1" x14ac:dyDescent="0.3">
      <c r="B53" s="898"/>
      <c r="C53" s="899"/>
      <c r="D53" s="899"/>
      <c r="E53" s="899"/>
      <c r="F53" s="899"/>
      <c r="G53" s="900"/>
      <c r="H53" s="898"/>
      <c r="I53" s="899"/>
      <c r="J53" s="899"/>
      <c r="K53" s="899"/>
      <c r="L53" s="900"/>
    </row>
    <row r="54" spans="2:12" x14ac:dyDescent="0.25">
      <c r="B54" s="901" t="s">
        <v>823</v>
      </c>
      <c r="C54" s="902"/>
      <c r="D54" s="902"/>
      <c r="E54" s="902"/>
      <c r="F54" s="902"/>
      <c r="G54" s="903"/>
      <c r="H54" s="901" t="s">
        <v>824</v>
      </c>
      <c r="I54" s="902"/>
      <c r="J54" s="902"/>
      <c r="K54" s="902"/>
      <c r="L54" s="903"/>
    </row>
    <row r="55" spans="2:12" x14ac:dyDescent="0.25">
      <c r="B55" s="904"/>
      <c r="C55" s="905"/>
      <c r="D55" s="905"/>
      <c r="E55" s="905"/>
      <c r="F55" s="905"/>
      <c r="G55" s="906"/>
      <c r="H55" s="904"/>
      <c r="I55" s="905"/>
      <c r="J55" s="905"/>
      <c r="K55" s="905"/>
      <c r="L55" s="906"/>
    </row>
    <row r="56" spans="2:12" x14ac:dyDescent="0.25">
      <c r="B56" s="904"/>
      <c r="C56" s="905"/>
      <c r="D56" s="905"/>
      <c r="E56" s="905"/>
      <c r="F56" s="905"/>
      <c r="G56" s="906"/>
      <c r="H56" s="904"/>
      <c r="I56" s="905"/>
      <c r="J56" s="905"/>
      <c r="K56" s="905"/>
      <c r="L56" s="906"/>
    </row>
    <row r="57" spans="2:12" x14ac:dyDescent="0.25">
      <c r="B57" s="904"/>
      <c r="C57" s="905"/>
      <c r="D57" s="905"/>
      <c r="E57" s="905"/>
      <c r="F57" s="905"/>
      <c r="G57" s="906"/>
      <c r="H57" s="904"/>
      <c r="I57" s="905"/>
      <c r="J57" s="905"/>
      <c r="K57" s="905"/>
      <c r="L57" s="906"/>
    </row>
    <row r="58" spans="2:12" x14ac:dyDescent="0.25">
      <c r="B58" s="904"/>
      <c r="C58" s="905"/>
      <c r="D58" s="905"/>
      <c r="E58" s="905"/>
      <c r="F58" s="905"/>
      <c r="G58" s="906"/>
      <c r="H58" s="904"/>
      <c r="I58" s="905"/>
      <c r="J58" s="905"/>
      <c r="K58" s="905"/>
      <c r="L58" s="906"/>
    </row>
    <row r="59" spans="2:12" x14ac:dyDescent="0.25">
      <c r="B59" s="904"/>
      <c r="C59" s="905"/>
      <c r="D59" s="905"/>
      <c r="E59" s="905"/>
      <c r="F59" s="905"/>
      <c r="G59" s="906"/>
      <c r="H59" s="904"/>
      <c r="I59" s="905"/>
      <c r="J59" s="905"/>
      <c r="K59" s="905"/>
      <c r="L59" s="906"/>
    </row>
    <row r="60" spans="2:12" x14ac:dyDescent="0.25">
      <c r="B60" s="904"/>
      <c r="C60" s="905"/>
      <c r="D60" s="905"/>
      <c r="E60" s="905"/>
      <c r="F60" s="905"/>
      <c r="G60" s="906"/>
      <c r="H60" s="904"/>
      <c r="I60" s="905"/>
      <c r="J60" s="905"/>
      <c r="K60" s="905"/>
      <c r="L60" s="906"/>
    </row>
    <row r="61" spans="2:12" x14ac:dyDescent="0.25">
      <c r="B61" s="904"/>
      <c r="C61" s="905"/>
      <c r="D61" s="905"/>
      <c r="E61" s="905"/>
      <c r="F61" s="905"/>
      <c r="G61" s="906"/>
      <c r="H61" s="904"/>
      <c r="I61" s="905"/>
      <c r="J61" s="905"/>
      <c r="K61" s="905"/>
      <c r="L61" s="906"/>
    </row>
    <row r="62" spans="2:12" x14ac:dyDescent="0.25">
      <c r="B62" s="904"/>
      <c r="C62" s="905"/>
      <c r="D62" s="905"/>
      <c r="E62" s="905"/>
      <c r="F62" s="905"/>
      <c r="G62" s="906"/>
      <c r="H62" s="904"/>
      <c r="I62" s="905"/>
      <c r="J62" s="905"/>
      <c r="K62" s="905"/>
      <c r="L62" s="906"/>
    </row>
    <row r="63" spans="2:12" x14ac:dyDescent="0.25">
      <c r="B63" s="904"/>
      <c r="C63" s="905"/>
      <c r="D63" s="905"/>
      <c r="E63" s="905"/>
      <c r="F63" s="905"/>
      <c r="G63" s="906"/>
      <c r="H63" s="904"/>
      <c r="I63" s="905"/>
      <c r="J63" s="905"/>
      <c r="K63" s="905"/>
      <c r="L63" s="906"/>
    </row>
    <row r="64" spans="2:12" x14ac:dyDescent="0.25">
      <c r="B64" s="904"/>
      <c r="C64" s="905"/>
      <c r="D64" s="905"/>
      <c r="E64" s="905"/>
      <c r="F64" s="905"/>
      <c r="G64" s="906"/>
      <c r="H64" s="904"/>
      <c r="I64" s="905"/>
      <c r="J64" s="905"/>
      <c r="K64" s="905"/>
      <c r="L64" s="906"/>
    </row>
    <row r="65" spans="2:12" x14ac:dyDescent="0.25">
      <c r="B65" s="904"/>
      <c r="C65" s="905"/>
      <c r="D65" s="905"/>
      <c r="E65" s="905"/>
      <c r="F65" s="905"/>
      <c r="G65" s="906"/>
      <c r="H65" s="904"/>
      <c r="I65" s="905"/>
      <c r="J65" s="905"/>
      <c r="K65" s="905"/>
      <c r="L65" s="906"/>
    </row>
    <row r="66" spans="2:12" x14ac:dyDescent="0.25">
      <c r="B66" s="904"/>
      <c r="C66" s="905"/>
      <c r="D66" s="905"/>
      <c r="E66" s="905"/>
      <c r="F66" s="905"/>
      <c r="G66" s="906"/>
      <c r="H66" s="904"/>
      <c r="I66" s="905"/>
      <c r="J66" s="905"/>
      <c r="K66" s="905"/>
      <c r="L66" s="906"/>
    </row>
    <row r="67" spans="2:12" ht="15.75" thickBot="1" x14ac:dyDescent="0.3">
      <c r="B67" s="904"/>
      <c r="C67" s="905"/>
      <c r="D67" s="905"/>
      <c r="E67" s="905"/>
      <c r="F67" s="905"/>
      <c r="G67" s="906"/>
      <c r="H67" s="904"/>
      <c r="I67" s="905"/>
      <c r="J67" s="905"/>
      <c r="K67" s="905"/>
      <c r="L67" s="906"/>
    </row>
    <row r="68" spans="2:12" x14ac:dyDescent="0.25">
      <c r="B68" s="889" t="s">
        <v>1045</v>
      </c>
      <c r="C68" s="890"/>
      <c r="D68" s="890"/>
      <c r="E68" s="890"/>
      <c r="F68" s="890"/>
      <c r="G68" s="891"/>
      <c r="H68" s="895" t="s">
        <v>1046</v>
      </c>
      <c r="I68" s="896"/>
      <c r="J68" s="896"/>
      <c r="K68" s="896"/>
      <c r="L68" s="897"/>
    </row>
    <row r="69" spans="2:12" ht="15.75" thickBot="1" x14ac:dyDescent="0.3">
      <c r="B69" s="892"/>
      <c r="C69" s="893"/>
      <c r="D69" s="893"/>
      <c r="E69" s="893"/>
      <c r="F69" s="893"/>
      <c r="G69" s="894"/>
      <c r="H69" s="898"/>
      <c r="I69" s="899"/>
      <c r="J69" s="899"/>
      <c r="K69" s="899"/>
      <c r="L69" s="900"/>
    </row>
    <row r="70" spans="2:12" x14ac:dyDescent="0.25">
      <c r="B70" s="901" t="s">
        <v>823</v>
      </c>
      <c r="C70" s="902"/>
      <c r="D70" s="902"/>
      <c r="E70" s="902"/>
      <c r="F70" s="902"/>
      <c r="G70" s="903"/>
      <c r="H70" s="901" t="s">
        <v>824</v>
      </c>
      <c r="I70" s="902"/>
      <c r="J70" s="902"/>
      <c r="K70" s="902"/>
      <c r="L70" s="903"/>
    </row>
    <row r="71" spans="2:12" x14ac:dyDescent="0.25">
      <c r="B71" s="904"/>
      <c r="C71" s="905"/>
      <c r="D71" s="905"/>
      <c r="E71" s="905"/>
      <c r="F71" s="905"/>
      <c r="G71" s="906"/>
      <c r="H71" s="904"/>
      <c r="I71" s="905"/>
      <c r="J71" s="905"/>
      <c r="K71" s="905"/>
      <c r="L71" s="906"/>
    </row>
    <row r="72" spans="2:12" x14ac:dyDescent="0.25">
      <c r="B72" s="904"/>
      <c r="C72" s="905"/>
      <c r="D72" s="905"/>
      <c r="E72" s="905"/>
      <c r="F72" s="905"/>
      <c r="G72" s="906"/>
      <c r="H72" s="904"/>
      <c r="I72" s="905"/>
      <c r="J72" s="905"/>
      <c r="K72" s="905"/>
      <c r="L72" s="906"/>
    </row>
    <row r="73" spans="2:12" x14ac:dyDescent="0.25">
      <c r="B73" s="904"/>
      <c r="C73" s="905"/>
      <c r="D73" s="905"/>
      <c r="E73" s="905"/>
      <c r="F73" s="905"/>
      <c r="G73" s="906"/>
      <c r="H73" s="904"/>
      <c r="I73" s="905"/>
      <c r="J73" s="905"/>
      <c r="K73" s="905"/>
      <c r="L73" s="906"/>
    </row>
    <row r="74" spans="2:12" x14ac:dyDescent="0.25">
      <c r="B74" s="904"/>
      <c r="C74" s="905"/>
      <c r="D74" s="905"/>
      <c r="E74" s="905"/>
      <c r="F74" s="905"/>
      <c r="G74" s="906"/>
      <c r="H74" s="904"/>
      <c r="I74" s="905"/>
      <c r="J74" s="905"/>
      <c r="K74" s="905"/>
      <c r="L74" s="906"/>
    </row>
    <row r="75" spans="2:12" x14ac:dyDescent="0.25">
      <c r="B75" s="904"/>
      <c r="C75" s="905"/>
      <c r="D75" s="905"/>
      <c r="E75" s="905"/>
      <c r="F75" s="905"/>
      <c r="G75" s="906"/>
      <c r="H75" s="904"/>
      <c r="I75" s="905"/>
      <c r="J75" s="905"/>
      <c r="K75" s="905"/>
      <c r="L75" s="906"/>
    </row>
    <row r="76" spans="2:12" x14ac:dyDescent="0.25">
      <c r="B76" s="904"/>
      <c r="C76" s="905"/>
      <c r="D76" s="905"/>
      <c r="E76" s="905"/>
      <c r="F76" s="905"/>
      <c r="G76" s="906"/>
      <c r="H76" s="904"/>
      <c r="I76" s="905"/>
      <c r="J76" s="905"/>
      <c r="K76" s="905"/>
      <c r="L76" s="906"/>
    </row>
    <row r="77" spans="2:12" x14ac:dyDescent="0.25">
      <c r="B77" s="904"/>
      <c r="C77" s="905"/>
      <c r="D77" s="905"/>
      <c r="E77" s="905"/>
      <c r="F77" s="905"/>
      <c r="G77" s="906"/>
      <c r="H77" s="904"/>
      <c r="I77" s="905"/>
      <c r="J77" s="905"/>
      <c r="K77" s="905"/>
      <c r="L77" s="906"/>
    </row>
    <row r="78" spans="2:12" x14ac:dyDescent="0.25">
      <c r="B78" s="904"/>
      <c r="C78" s="905"/>
      <c r="D78" s="905"/>
      <c r="E78" s="905"/>
      <c r="F78" s="905"/>
      <c r="G78" s="906"/>
      <c r="H78" s="904"/>
      <c r="I78" s="905"/>
      <c r="J78" s="905"/>
      <c r="K78" s="905"/>
      <c r="L78" s="906"/>
    </row>
    <row r="79" spans="2:12" x14ac:dyDescent="0.25">
      <c r="B79" s="904"/>
      <c r="C79" s="905"/>
      <c r="D79" s="905"/>
      <c r="E79" s="905"/>
      <c r="F79" s="905"/>
      <c r="G79" s="906"/>
      <c r="H79" s="904"/>
      <c r="I79" s="905"/>
      <c r="J79" s="905"/>
      <c r="K79" s="905"/>
      <c r="L79" s="906"/>
    </row>
    <row r="80" spans="2:12" x14ac:dyDescent="0.25">
      <c r="B80" s="904"/>
      <c r="C80" s="905"/>
      <c r="D80" s="905"/>
      <c r="E80" s="905"/>
      <c r="F80" s="905"/>
      <c r="G80" s="906"/>
      <c r="H80" s="904"/>
      <c r="I80" s="905"/>
      <c r="J80" s="905"/>
      <c r="K80" s="905"/>
      <c r="L80" s="906"/>
    </row>
    <row r="81" spans="2:12" x14ac:dyDescent="0.25">
      <c r="B81" s="904"/>
      <c r="C81" s="905"/>
      <c r="D81" s="905"/>
      <c r="E81" s="905"/>
      <c r="F81" s="905"/>
      <c r="G81" s="906"/>
      <c r="H81" s="904"/>
      <c r="I81" s="905"/>
      <c r="J81" s="905"/>
      <c r="K81" s="905"/>
      <c r="L81" s="906"/>
    </row>
    <row r="82" spans="2:12" x14ac:dyDescent="0.25">
      <c r="B82" s="904"/>
      <c r="C82" s="905"/>
      <c r="D82" s="905"/>
      <c r="E82" s="905"/>
      <c r="F82" s="905"/>
      <c r="G82" s="906"/>
      <c r="H82" s="904"/>
      <c r="I82" s="905"/>
      <c r="J82" s="905"/>
      <c r="K82" s="905"/>
      <c r="L82" s="906"/>
    </row>
    <row r="83" spans="2:12" ht="15.75" thickBot="1" x14ac:dyDescent="0.3">
      <c r="B83" s="904"/>
      <c r="C83" s="905"/>
      <c r="D83" s="905"/>
      <c r="E83" s="905"/>
      <c r="F83" s="905"/>
      <c r="G83" s="906"/>
      <c r="H83" s="904"/>
      <c r="I83" s="905"/>
      <c r="J83" s="905"/>
      <c r="K83" s="905"/>
      <c r="L83" s="906"/>
    </row>
    <row r="84" spans="2:12" x14ac:dyDescent="0.25">
      <c r="B84" s="889" t="s">
        <v>1047</v>
      </c>
      <c r="C84" s="890"/>
      <c r="D84" s="890"/>
      <c r="E84" s="890"/>
      <c r="F84" s="890"/>
      <c r="G84" s="891"/>
      <c r="H84" s="895" t="s">
        <v>1048</v>
      </c>
      <c r="I84" s="896"/>
      <c r="J84" s="896"/>
      <c r="K84" s="896"/>
      <c r="L84" s="897"/>
    </row>
    <row r="85" spans="2:12" ht="15.75" thickBot="1" x14ac:dyDescent="0.3">
      <c r="B85" s="892"/>
      <c r="C85" s="893"/>
      <c r="D85" s="893"/>
      <c r="E85" s="893"/>
      <c r="F85" s="893"/>
      <c r="G85" s="894"/>
      <c r="H85" s="898"/>
      <c r="I85" s="899"/>
      <c r="J85" s="899"/>
      <c r="K85" s="899"/>
      <c r="L85" s="900"/>
    </row>
    <row r="86" spans="2:12" x14ac:dyDescent="0.25">
      <c r="B86" s="901" t="s">
        <v>823</v>
      </c>
      <c r="C86" s="902"/>
      <c r="D86" s="902"/>
      <c r="E86" s="902"/>
      <c r="F86" s="902"/>
      <c r="G86" s="903"/>
      <c r="H86" s="901" t="s">
        <v>824</v>
      </c>
      <c r="I86" s="902"/>
      <c r="J86" s="902"/>
      <c r="K86" s="902"/>
      <c r="L86" s="903"/>
    </row>
    <row r="87" spans="2:12" x14ac:dyDescent="0.25">
      <c r="B87" s="904"/>
      <c r="C87" s="905"/>
      <c r="D87" s="905"/>
      <c r="E87" s="905"/>
      <c r="F87" s="905"/>
      <c r="G87" s="906"/>
      <c r="H87" s="904"/>
      <c r="I87" s="905"/>
      <c r="J87" s="905"/>
      <c r="K87" s="905"/>
      <c r="L87" s="906"/>
    </row>
    <row r="88" spans="2:12" x14ac:dyDescent="0.25">
      <c r="B88" s="904"/>
      <c r="C88" s="905"/>
      <c r="D88" s="905"/>
      <c r="E88" s="905"/>
      <c r="F88" s="905"/>
      <c r="G88" s="906"/>
      <c r="H88" s="904"/>
      <c r="I88" s="905"/>
      <c r="J88" s="905"/>
      <c r="K88" s="905"/>
      <c r="L88" s="906"/>
    </row>
    <row r="89" spans="2:12" x14ac:dyDescent="0.25">
      <c r="B89" s="904"/>
      <c r="C89" s="905"/>
      <c r="D89" s="905"/>
      <c r="E89" s="905"/>
      <c r="F89" s="905"/>
      <c r="G89" s="906"/>
      <c r="H89" s="904"/>
      <c r="I89" s="905"/>
      <c r="J89" s="905"/>
      <c r="K89" s="905"/>
      <c r="L89" s="906"/>
    </row>
    <row r="90" spans="2:12" x14ac:dyDescent="0.25">
      <c r="B90" s="904"/>
      <c r="C90" s="905"/>
      <c r="D90" s="905"/>
      <c r="E90" s="905"/>
      <c r="F90" s="905"/>
      <c r="G90" s="906"/>
      <c r="H90" s="904"/>
      <c r="I90" s="905"/>
      <c r="J90" s="905"/>
      <c r="K90" s="905"/>
      <c r="L90" s="906"/>
    </row>
    <row r="91" spans="2:12" x14ac:dyDescent="0.25">
      <c r="B91" s="904"/>
      <c r="C91" s="905"/>
      <c r="D91" s="905"/>
      <c r="E91" s="905"/>
      <c r="F91" s="905"/>
      <c r="G91" s="906"/>
      <c r="H91" s="904"/>
      <c r="I91" s="905"/>
      <c r="J91" s="905"/>
      <c r="K91" s="905"/>
      <c r="L91" s="906"/>
    </row>
    <row r="92" spans="2:12" x14ac:dyDescent="0.25">
      <c r="B92" s="904"/>
      <c r="C92" s="905"/>
      <c r="D92" s="905"/>
      <c r="E92" s="905"/>
      <c r="F92" s="905"/>
      <c r="G92" s="906"/>
      <c r="H92" s="904"/>
      <c r="I92" s="905"/>
      <c r="J92" s="905"/>
      <c r="K92" s="905"/>
      <c r="L92" s="906"/>
    </row>
    <row r="93" spans="2:12" x14ac:dyDescent="0.25">
      <c r="B93" s="904"/>
      <c r="C93" s="905"/>
      <c r="D93" s="905"/>
      <c r="E93" s="905"/>
      <c r="F93" s="905"/>
      <c r="G93" s="906"/>
      <c r="H93" s="904"/>
      <c r="I93" s="905"/>
      <c r="J93" s="905"/>
      <c r="K93" s="905"/>
      <c r="L93" s="906"/>
    </row>
    <row r="94" spans="2:12" x14ac:dyDescent="0.25">
      <c r="B94" s="904"/>
      <c r="C94" s="905"/>
      <c r="D94" s="905"/>
      <c r="E94" s="905"/>
      <c r="F94" s="905"/>
      <c r="G94" s="906"/>
      <c r="H94" s="904"/>
      <c r="I94" s="905"/>
      <c r="J94" s="905"/>
      <c r="K94" s="905"/>
      <c r="L94" s="906"/>
    </row>
    <row r="95" spans="2:12" x14ac:dyDescent="0.25">
      <c r="B95" s="904"/>
      <c r="C95" s="905"/>
      <c r="D95" s="905"/>
      <c r="E95" s="905"/>
      <c r="F95" s="905"/>
      <c r="G95" s="906"/>
      <c r="H95" s="904"/>
      <c r="I95" s="905"/>
      <c r="J95" s="905"/>
      <c r="K95" s="905"/>
      <c r="L95" s="906"/>
    </row>
    <row r="96" spans="2:12" x14ac:dyDescent="0.25">
      <c r="B96" s="904"/>
      <c r="C96" s="905"/>
      <c r="D96" s="905"/>
      <c r="E96" s="905"/>
      <c r="F96" s="905"/>
      <c r="G96" s="906"/>
      <c r="H96" s="904"/>
      <c r="I96" s="905"/>
      <c r="J96" s="905"/>
      <c r="K96" s="905"/>
      <c r="L96" s="906"/>
    </row>
    <row r="97" spans="2:12" x14ac:dyDescent="0.25">
      <c r="B97" s="904"/>
      <c r="C97" s="905"/>
      <c r="D97" s="905"/>
      <c r="E97" s="905"/>
      <c r="F97" s="905"/>
      <c r="G97" s="906"/>
      <c r="H97" s="904"/>
      <c r="I97" s="905"/>
      <c r="J97" s="905"/>
      <c r="K97" s="905"/>
      <c r="L97" s="906"/>
    </row>
    <row r="98" spans="2:12" x14ac:dyDescent="0.25">
      <c r="B98" s="904"/>
      <c r="C98" s="905"/>
      <c r="D98" s="905"/>
      <c r="E98" s="905"/>
      <c r="F98" s="905"/>
      <c r="G98" s="906"/>
      <c r="H98" s="904"/>
      <c r="I98" s="905"/>
      <c r="J98" s="905"/>
      <c r="K98" s="905"/>
      <c r="L98" s="906"/>
    </row>
    <row r="99" spans="2:12" ht="15.75" thickBot="1" x14ac:dyDescent="0.3">
      <c r="B99" s="904"/>
      <c r="C99" s="905"/>
      <c r="D99" s="905"/>
      <c r="E99" s="905"/>
      <c r="F99" s="905"/>
      <c r="G99" s="906"/>
      <c r="H99" s="904"/>
      <c r="I99" s="905"/>
      <c r="J99" s="905"/>
      <c r="K99" s="905"/>
      <c r="L99" s="906"/>
    </row>
    <row r="100" spans="2:12" x14ac:dyDescent="0.25">
      <c r="B100" s="895" t="s">
        <v>1049</v>
      </c>
      <c r="C100" s="896"/>
      <c r="D100" s="896"/>
      <c r="E100" s="896"/>
      <c r="F100" s="896"/>
      <c r="G100" s="897"/>
      <c r="H100" s="895" t="s">
        <v>1050</v>
      </c>
      <c r="I100" s="896"/>
      <c r="J100" s="896"/>
      <c r="K100" s="896"/>
      <c r="L100" s="897"/>
    </row>
    <row r="101" spans="2:12" ht="15.75" thickBot="1" x14ac:dyDescent="0.3">
      <c r="B101" s="898"/>
      <c r="C101" s="899"/>
      <c r="D101" s="899"/>
      <c r="E101" s="899"/>
      <c r="F101" s="899"/>
      <c r="G101" s="900"/>
      <c r="H101" s="898"/>
      <c r="I101" s="899"/>
      <c r="J101" s="899"/>
      <c r="K101" s="899"/>
      <c r="L101" s="900"/>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188"/>
  <sheetViews>
    <sheetView view="pageBreakPreview" topLeftCell="A172" zoomScaleNormal="100" zoomScaleSheetLayoutView="100" zoomScalePageLayoutView="110" workbookViewId="0">
      <selection activeCell="N181" sqref="N181"/>
    </sheetView>
  </sheetViews>
  <sheetFormatPr baseColWidth="10" defaultColWidth="11.42578125" defaultRowHeight="15" x14ac:dyDescent="0.25"/>
  <cols>
    <col min="1" max="1" width="3.5703125" style="132" customWidth="1"/>
    <col min="2" max="2" width="4.7109375" style="132" customWidth="1"/>
    <col min="3" max="3" width="8.28515625" style="132" customWidth="1"/>
    <col min="4" max="4" width="8" style="132" customWidth="1"/>
    <col min="5" max="5" width="11.42578125" style="132"/>
    <col min="6" max="6" width="11.85546875" style="132" customWidth="1"/>
    <col min="7" max="7" width="16.28515625" style="132" customWidth="1"/>
    <col min="8" max="8" width="8.5703125" style="132" customWidth="1"/>
    <col min="9" max="9" width="22.42578125" style="132" customWidth="1"/>
    <col min="10" max="10" width="11.7109375" style="132" customWidth="1"/>
    <col min="11" max="11" width="13.42578125" style="132" customWidth="1"/>
    <col min="12" max="12" width="9.42578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59">
        <v>43943</v>
      </c>
      <c r="G3" s="913" t="s">
        <v>435</v>
      </c>
      <c r="H3" s="914"/>
      <c r="I3" s="915"/>
      <c r="J3" s="927">
        <v>43949</v>
      </c>
      <c r="K3" s="914"/>
      <c r="L3" s="915"/>
    </row>
    <row r="4" spans="2:12" ht="24.95" customHeight="1" x14ac:dyDescent="0.25">
      <c r="B4" s="1027" t="s">
        <v>384</v>
      </c>
      <c r="C4" s="920"/>
      <c r="D4" s="920"/>
      <c r="E4" s="920"/>
      <c r="F4" s="920"/>
      <c r="G4" s="921"/>
      <c r="H4" s="1028" t="s">
        <v>761</v>
      </c>
      <c r="I4" s="1029"/>
      <c r="J4" s="167" t="s">
        <v>2</v>
      </c>
      <c r="K4" s="925" t="s">
        <v>0</v>
      </c>
      <c r="L4" s="926"/>
    </row>
    <row r="5" spans="2:12" ht="24.95" customHeight="1" x14ac:dyDescent="0.25">
      <c r="B5" s="160"/>
      <c r="C5" s="161"/>
      <c r="D5" s="161"/>
      <c r="E5" s="161"/>
      <c r="F5" s="161"/>
      <c r="G5" s="162"/>
      <c r="H5" s="1023" t="s">
        <v>762</v>
      </c>
      <c r="I5" s="1024"/>
      <c r="J5" s="167">
        <v>2</v>
      </c>
      <c r="K5" s="925" t="s">
        <v>436</v>
      </c>
      <c r="L5" s="926"/>
    </row>
    <row r="6" spans="2:12" ht="24.95" customHeight="1" x14ac:dyDescent="0.25">
      <c r="B6" s="920" t="s">
        <v>819</v>
      </c>
      <c r="C6" s="920"/>
      <c r="D6" s="920"/>
      <c r="E6" s="920"/>
      <c r="F6" s="920"/>
      <c r="G6" s="920"/>
      <c r="H6" s="920"/>
      <c r="I6" s="920"/>
      <c r="J6" s="920"/>
      <c r="K6" s="920"/>
      <c r="L6" s="1025"/>
    </row>
    <row r="7" spans="2:12" ht="15.75" customHeight="1" x14ac:dyDescent="0.25">
      <c r="B7" s="904" t="s">
        <v>658</v>
      </c>
      <c r="C7" s="905"/>
      <c r="D7" s="905"/>
      <c r="E7" s="905"/>
      <c r="F7" s="905"/>
      <c r="G7" s="906"/>
      <c r="H7" s="904" t="s">
        <v>659</v>
      </c>
      <c r="I7" s="905"/>
      <c r="J7" s="905"/>
      <c r="K7" s="905"/>
      <c r="L7" s="906"/>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x14ac:dyDescent="0.25">
      <c r="B19" s="904"/>
      <c r="C19" s="905"/>
      <c r="D19" s="905"/>
      <c r="E19" s="905"/>
      <c r="F19" s="905"/>
      <c r="G19" s="906"/>
      <c r="H19" s="904"/>
      <c r="I19" s="905"/>
      <c r="J19" s="905"/>
      <c r="K19" s="905"/>
      <c r="L19" s="906"/>
    </row>
    <row r="20" spans="2:12" x14ac:dyDescent="0.25">
      <c r="B20" s="904"/>
      <c r="C20" s="905"/>
      <c r="D20" s="905"/>
      <c r="E20" s="905"/>
      <c r="F20" s="905"/>
      <c r="G20" s="906"/>
      <c r="H20" s="904"/>
      <c r="I20" s="905"/>
      <c r="J20" s="905"/>
      <c r="K20" s="905"/>
      <c r="L20" s="906"/>
    </row>
    <row r="21" spans="2:12" x14ac:dyDescent="0.25">
      <c r="B21" s="1008">
        <v>1</v>
      </c>
      <c r="C21" s="1009"/>
      <c r="D21" s="1009"/>
      <c r="E21" s="1009"/>
      <c r="F21" s="1009"/>
      <c r="G21" s="1010"/>
      <c r="H21" s="1014">
        <v>2</v>
      </c>
      <c r="I21" s="1015"/>
      <c r="J21" s="1015"/>
      <c r="K21" s="1015"/>
      <c r="L21" s="1016"/>
    </row>
    <row r="22" spans="2:12" ht="18" customHeight="1" thickBot="1" x14ac:dyDescent="0.3">
      <c r="B22" s="1011"/>
      <c r="C22" s="1012"/>
      <c r="D22" s="1012"/>
      <c r="E22" s="1012"/>
      <c r="F22" s="1012"/>
      <c r="G22" s="1013"/>
      <c r="H22" s="1017"/>
      <c r="I22" s="1018"/>
      <c r="J22" s="1018"/>
      <c r="K22" s="1018"/>
      <c r="L22" s="1019"/>
    </row>
    <row r="23" spans="2:12" ht="60" customHeight="1" thickBot="1" x14ac:dyDescent="0.3">
      <c r="B23" s="1026" t="s">
        <v>1074</v>
      </c>
      <c r="C23" s="1021"/>
      <c r="D23" s="1021"/>
      <c r="E23" s="1021"/>
      <c r="F23" s="1021"/>
      <c r="G23" s="1021"/>
      <c r="H23" s="1021"/>
      <c r="I23" s="1021"/>
      <c r="J23" s="1021"/>
      <c r="K23" s="1021"/>
      <c r="L23" s="1022"/>
    </row>
    <row r="24" spans="2:12" ht="15.75" customHeight="1" x14ac:dyDescent="0.25">
      <c r="B24" s="904" t="s">
        <v>658</v>
      </c>
      <c r="C24" s="905"/>
      <c r="D24" s="905"/>
      <c r="E24" s="905"/>
      <c r="F24" s="905"/>
      <c r="G24" s="906"/>
      <c r="H24" s="904" t="s">
        <v>659</v>
      </c>
      <c r="I24" s="905"/>
      <c r="J24" s="905"/>
      <c r="K24" s="905"/>
      <c r="L24" s="906"/>
    </row>
    <row r="25" spans="2:12" x14ac:dyDescent="0.25">
      <c r="B25" s="904"/>
      <c r="C25" s="905"/>
      <c r="D25" s="905"/>
      <c r="E25" s="905"/>
      <c r="F25" s="905"/>
      <c r="G25" s="906"/>
      <c r="H25" s="904"/>
      <c r="I25" s="905"/>
      <c r="J25" s="905"/>
      <c r="K25" s="905"/>
      <c r="L25" s="906"/>
    </row>
    <row r="26" spans="2:12" x14ac:dyDescent="0.25">
      <c r="B26" s="904"/>
      <c r="C26" s="905"/>
      <c r="D26" s="905"/>
      <c r="E26" s="905"/>
      <c r="F26" s="905"/>
      <c r="G26" s="906"/>
      <c r="H26" s="904"/>
      <c r="I26" s="905"/>
      <c r="J26" s="905"/>
      <c r="K26" s="905"/>
      <c r="L26" s="906"/>
    </row>
    <row r="27" spans="2:12" x14ac:dyDescent="0.25">
      <c r="B27" s="904"/>
      <c r="C27" s="905"/>
      <c r="D27" s="905"/>
      <c r="E27" s="905"/>
      <c r="F27" s="905"/>
      <c r="G27" s="906"/>
      <c r="H27" s="904"/>
      <c r="I27" s="905"/>
      <c r="J27" s="905"/>
      <c r="K27" s="905"/>
      <c r="L27" s="906"/>
    </row>
    <row r="28" spans="2:12" x14ac:dyDescent="0.25">
      <c r="B28" s="904"/>
      <c r="C28" s="905"/>
      <c r="D28" s="905"/>
      <c r="E28" s="905"/>
      <c r="F28" s="905"/>
      <c r="G28" s="906"/>
      <c r="H28" s="904"/>
      <c r="I28" s="905"/>
      <c r="J28" s="905"/>
      <c r="K28" s="905"/>
      <c r="L28" s="906"/>
    </row>
    <row r="29" spans="2:12" x14ac:dyDescent="0.25">
      <c r="B29" s="904"/>
      <c r="C29" s="905"/>
      <c r="D29" s="905"/>
      <c r="E29" s="905"/>
      <c r="F29" s="905"/>
      <c r="G29" s="906"/>
      <c r="H29" s="904"/>
      <c r="I29" s="905"/>
      <c r="J29" s="905"/>
      <c r="K29" s="905"/>
      <c r="L29" s="906"/>
    </row>
    <row r="30" spans="2:12" x14ac:dyDescent="0.25">
      <c r="B30" s="904"/>
      <c r="C30" s="905"/>
      <c r="D30" s="905"/>
      <c r="E30" s="905"/>
      <c r="F30" s="905"/>
      <c r="G30" s="906"/>
      <c r="H30" s="904"/>
      <c r="I30" s="905"/>
      <c r="J30" s="905"/>
      <c r="K30" s="905"/>
      <c r="L30" s="906"/>
    </row>
    <row r="31" spans="2:12" x14ac:dyDescent="0.25">
      <c r="B31" s="904"/>
      <c r="C31" s="905"/>
      <c r="D31" s="905"/>
      <c r="E31" s="905"/>
      <c r="F31" s="905"/>
      <c r="G31" s="906"/>
      <c r="H31" s="904"/>
      <c r="I31" s="905"/>
      <c r="J31" s="905"/>
      <c r="K31" s="905"/>
      <c r="L31" s="906"/>
    </row>
    <row r="32" spans="2:12" x14ac:dyDescent="0.25">
      <c r="B32" s="904"/>
      <c r="C32" s="905"/>
      <c r="D32" s="905"/>
      <c r="E32" s="905"/>
      <c r="F32" s="905"/>
      <c r="G32" s="906"/>
      <c r="H32" s="904"/>
      <c r="I32" s="905"/>
      <c r="J32" s="905"/>
      <c r="K32" s="905"/>
      <c r="L32" s="906"/>
    </row>
    <row r="33" spans="2:12" x14ac:dyDescent="0.25">
      <c r="B33" s="904"/>
      <c r="C33" s="905"/>
      <c r="D33" s="905"/>
      <c r="E33" s="905"/>
      <c r="F33" s="905"/>
      <c r="G33" s="906"/>
      <c r="H33" s="904"/>
      <c r="I33" s="905"/>
      <c r="J33" s="905"/>
      <c r="K33" s="905"/>
      <c r="L33" s="906"/>
    </row>
    <row r="34" spans="2:12" x14ac:dyDescent="0.25">
      <c r="B34" s="904"/>
      <c r="C34" s="905"/>
      <c r="D34" s="905"/>
      <c r="E34" s="905"/>
      <c r="F34" s="905"/>
      <c r="G34" s="906"/>
      <c r="H34" s="904"/>
      <c r="I34" s="905"/>
      <c r="J34" s="905"/>
      <c r="K34" s="905"/>
      <c r="L34" s="906"/>
    </row>
    <row r="35" spans="2:12" x14ac:dyDescent="0.25">
      <c r="B35" s="904"/>
      <c r="C35" s="905"/>
      <c r="D35" s="905"/>
      <c r="E35" s="905"/>
      <c r="F35" s="905"/>
      <c r="G35" s="906"/>
      <c r="H35" s="904"/>
      <c r="I35" s="905"/>
      <c r="J35" s="905"/>
      <c r="K35" s="905"/>
      <c r="L35" s="906"/>
    </row>
    <row r="36" spans="2:12" x14ac:dyDescent="0.25">
      <c r="B36" s="904"/>
      <c r="C36" s="905"/>
      <c r="D36" s="905"/>
      <c r="E36" s="905"/>
      <c r="F36" s="905"/>
      <c r="G36" s="906"/>
      <c r="H36" s="904"/>
      <c r="I36" s="905"/>
      <c r="J36" s="905"/>
      <c r="K36" s="905"/>
      <c r="L36" s="906"/>
    </row>
    <row r="37" spans="2:12" x14ac:dyDescent="0.25">
      <c r="B37" s="904"/>
      <c r="C37" s="905"/>
      <c r="D37" s="905"/>
      <c r="E37" s="905"/>
      <c r="F37" s="905"/>
      <c r="G37" s="906"/>
      <c r="H37" s="904"/>
      <c r="I37" s="905"/>
      <c r="J37" s="905"/>
      <c r="K37" s="905"/>
      <c r="L37" s="906"/>
    </row>
    <row r="38" spans="2:12" x14ac:dyDescent="0.25">
      <c r="B38" s="1008">
        <v>3</v>
      </c>
      <c r="C38" s="1009"/>
      <c r="D38" s="1009"/>
      <c r="E38" s="1009"/>
      <c r="F38" s="1009"/>
      <c r="G38" s="1010"/>
      <c r="H38" s="1014">
        <v>4</v>
      </c>
      <c r="I38" s="1015"/>
      <c r="J38" s="1015"/>
      <c r="K38" s="1015"/>
      <c r="L38" s="1016"/>
    </row>
    <row r="39" spans="2:12" ht="18" customHeight="1" thickBot="1" x14ac:dyDescent="0.3">
      <c r="B39" s="1011"/>
      <c r="C39" s="1012"/>
      <c r="D39" s="1012"/>
      <c r="E39" s="1012"/>
      <c r="F39" s="1012"/>
      <c r="G39" s="1013"/>
      <c r="H39" s="1017"/>
      <c r="I39" s="1018"/>
      <c r="J39" s="1018"/>
      <c r="K39" s="1018"/>
      <c r="L39" s="1019"/>
    </row>
    <row r="40" spans="2:12" ht="15.75" customHeight="1" x14ac:dyDescent="0.25">
      <c r="B40" s="904" t="s">
        <v>658</v>
      </c>
      <c r="C40" s="905"/>
      <c r="D40" s="905"/>
      <c r="E40" s="905"/>
      <c r="F40" s="905"/>
      <c r="G40" s="906"/>
      <c r="H40" s="904" t="s">
        <v>659</v>
      </c>
      <c r="I40" s="905"/>
      <c r="J40" s="905"/>
      <c r="K40" s="905"/>
      <c r="L40" s="906"/>
    </row>
    <row r="41" spans="2:12" x14ac:dyDescent="0.25">
      <c r="B41" s="904"/>
      <c r="C41" s="905"/>
      <c r="D41" s="905"/>
      <c r="E41" s="905"/>
      <c r="F41" s="905"/>
      <c r="G41" s="906"/>
      <c r="H41" s="904"/>
      <c r="I41" s="905"/>
      <c r="J41" s="905"/>
      <c r="K41" s="905"/>
      <c r="L41" s="906"/>
    </row>
    <row r="42" spans="2:12" x14ac:dyDescent="0.25">
      <c r="B42" s="904"/>
      <c r="C42" s="905"/>
      <c r="D42" s="905"/>
      <c r="E42" s="905"/>
      <c r="F42" s="905"/>
      <c r="G42" s="906"/>
      <c r="H42" s="904"/>
      <c r="I42" s="905"/>
      <c r="J42" s="905"/>
      <c r="K42" s="905"/>
      <c r="L42" s="906"/>
    </row>
    <row r="43" spans="2:12" x14ac:dyDescent="0.25">
      <c r="B43" s="904"/>
      <c r="C43" s="905"/>
      <c r="D43" s="905"/>
      <c r="E43" s="905"/>
      <c r="F43" s="905"/>
      <c r="G43" s="906"/>
      <c r="H43" s="904"/>
      <c r="I43" s="905"/>
      <c r="J43" s="905"/>
      <c r="K43" s="905"/>
      <c r="L43" s="906"/>
    </row>
    <row r="44" spans="2:12" x14ac:dyDescent="0.25">
      <c r="B44" s="904"/>
      <c r="C44" s="905"/>
      <c r="D44" s="905"/>
      <c r="E44" s="905"/>
      <c r="F44" s="905"/>
      <c r="G44" s="906"/>
      <c r="H44" s="904"/>
      <c r="I44" s="905"/>
      <c r="J44" s="905"/>
      <c r="K44" s="905"/>
      <c r="L44" s="906"/>
    </row>
    <row r="45" spans="2:12" x14ac:dyDescent="0.25">
      <c r="B45" s="904"/>
      <c r="C45" s="905"/>
      <c r="D45" s="905"/>
      <c r="E45" s="905"/>
      <c r="F45" s="905"/>
      <c r="G45" s="906"/>
      <c r="H45" s="904"/>
      <c r="I45" s="905"/>
      <c r="J45" s="905"/>
      <c r="K45" s="905"/>
      <c r="L45" s="906"/>
    </row>
    <row r="46" spans="2:12" x14ac:dyDescent="0.25">
      <c r="B46" s="904"/>
      <c r="C46" s="905"/>
      <c r="D46" s="905"/>
      <c r="E46" s="905"/>
      <c r="F46" s="905"/>
      <c r="G46" s="906"/>
      <c r="H46" s="904"/>
      <c r="I46" s="905"/>
      <c r="J46" s="905"/>
      <c r="K46" s="905"/>
      <c r="L46" s="906"/>
    </row>
    <row r="47" spans="2:12" x14ac:dyDescent="0.25">
      <c r="B47" s="904"/>
      <c r="C47" s="905"/>
      <c r="D47" s="905"/>
      <c r="E47" s="905"/>
      <c r="F47" s="905"/>
      <c r="G47" s="906"/>
      <c r="H47" s="904"/>
      <c r="I47" s="905"/>
      <c r="J47" s="905"/>
      <c r="K47" s="905"/>
      <c r="L47" s="906"/>
    </row>
    <row r="48" spans="2:12" x14ac:dyDescent="0.25">
      <c r="B48" s="904"/>
      <c r="C48" s="905"/>
      <c r="D48" s="905"/>
      <c r="E48" s="905"/>
      <c r="F48" s="905"/>
      <c r="G48" s="906"/>
      <c r="H48" s="904"/>
      <c r="I48" s="905"/>
      <c r="J48" s="905"/>
      <c r="K48" s="905"/>
      <c r="L48" s="906"/>
    </row>
    <row r="49" spans="2:12" x14ac:dyDescent="0.25">
      <c r="B49" s="904"/>
      <c r="C49" s="905"/>
      <c r="D49" s="905"/>
      <c r="E49" s="905"/>
      <c r="F49" s="905"/>
      <c r="G49" s="906"/>
      <c r="H49" s="904"/>
      <c r="I49" s="905"/>
      <c r="J49" s="905"/>
      <c r="K49" s="905"/>
      <c r="L49" s="906"/>
    </row>
    <row r="50" spans="2:12" x14ac:dyDescent="0.25">
      <c r="B50" s="904"/>
      <c r="C50" s="905"/>
      <c r="D50" s="905"/>
      <c r="E50" s="905"/>
      <c r="F50" s="905"/>
      <c r="G50" s="906"/>
      <c r="H50" s="904"/>
      <c r="I50" s="905"/>
      <c r="J50" s="905"/>
      <c r="K50" s="905"/>
      <c r="L50" s="906"/>
    </row>
    <row r="51" spans="2:12" x14ac:dyDescent="0.25">
      <c r="B51" s="904"/>
      <c r="C51" s="905"/>
      <c r="D51" s="905"/>
      <c r="E51" s="905"/>
      <c r="F51" s="905"/>
      <c r="G51" s="906"/>
      <c r="H51" s="904"/>
      <c r="I51" s="905"/>
      <c r="J51" s="905"/>
      <c r="K51" s="905"/>
      <c r="L51" s="906"/>
    </row>
    <row r="52" spans="2:12" x14ac:dyDescent="0.25">
      <c r="B52" s="904"/>
      <c r="C52" s="905"/>
      <c r="D52" s="905"/>
      <c r="E52" s="905"/>
      <c r="F52" s="905"/>
      <c r="G52" s="906"/>
      <c r="H52" s="904"/>
      <c r="I52" s="905"/>
      <c r="J52" s="905"/>
      <c r="K52" s="905"/>
      <c r="L52" s="906"/>
    </row>
    <row r="53" spans="2:12" x14ac:dyDescent="0.25">
      <c r="B53" s="904"/>
      <c r="C53" s="905"/>
      <c r="D53" s="905"/>
      <c r="E53" s="905"/>
      <c r="F53" s="905"/>
      <c r="G53" s="906"/>
      <c r="H53" s="904"/>
      <c r="I53" s="905"/>
      <c r="J53" s="905"/>
      <c r="K53" s="905"/>
      <c r="L53" s="906"/>
    </row>
    <row r="54" spans="2:12" x14ac:dyDescent="0.25">
      <c r="B54" s="1008">
        <v>5</v>
      </c>
      <c r="C54" s="1009"/>
      <c r="D54" s="1009"/>
      <c r="E54" s="1009"/>
      <c r="F54" s="1009"/>
      <c r="G54" s="1010"/>
      <c r="H54" s="1014">
        <v>6</v>
      </c>
      <c r="I54" s="1015"/>
      <c r="J54" s="1015"/>
      <c r="K54" s="1015"/>
      <c r="L54" s="1016"/>
    </row>
    <row r="55" spans="2:12" ht="18" customHeight="1" thickBot="1" x14ac:dyDescent="0.3">
      <c r="B55" s="1011"/>
      <c r="C55" s="1012"/>
      <c r="D55" s="1012"/>
      <c r="E55" s="1012"/>
      <c r="F55" s="1012"/>
      <c r="G55" s="1013"/>
      <c r="H55" s="1017"/>
      <c r="I55" s="1018"/>
      <c r="J55" s="1018"/>
      <c r="K55" s="1018"/>
      <c r="L55" s="1019"/>
    </row>
    <row r="56" spans="2:12" ht="122.25" customHeight="1" thickBot="1" x14ac:dyDescent="0.3">
      <c r="B56" s="1020" t="s">
        <v>1075</v>
      </c>
      <c r="C56" s="1021"/>
      <c r="D56" s="1021"/>
      <c r="E56" s="1021"/>
      <c r="F56" s="1021"/>
      <c r="G56" s="1021"/>
      <c r="H56" s="1021"/>
      <c r="I56" s="1021"/>
      <c r="J56" s="1021"/>
      <c r="K56" s="1021"/>
      <c r="L56" s="1022"/>
    </row>
    <row r="57" spans="2:12" ht="15.75" customHeight="1" x14ac:dyDescent="0.25">
      <c r="B57" s="904" t="s">
        <v>658</v>
      </c>
      <c r="C57" s="905"/>
      <c r="D57" s="905"/>
      <c r="E57" s="905"/>
      <c r="F57" s="905"/>
      <c r="G57" s="906"/>
      <c r="H57" s="904" t="s">
        <v>659</v>
      </c>
      <c r="I57" s="905"/>
      <c r="J57" s="905"/>
      <c r="K57" s="905"/>
      <c r="L57" s="906"/>
    </row>
    <row r="58" spans="2:12" x14ac:dyDescent="0.25">
      <c r="B58" s="904"/>
      <c r="C58" s="905"/>
      <c r="D58" s="905"/>
      <c r="E58" s="905"/>
      <c r="F58" s="905"/>
      <c r="G58" s="906"/>
      <c r="H58" s="904"/>
      <c r="I58" s="905"/>
      <c r="J58" s="905"/>
      <c r="K58" s="905"/>
      <c r="L58" s="906"/>
    </row>
    <row r="59" spans="2:12" x14ac:dyDescent="0.25">
      <c r="B59" s="904"/>
      <c r="C59" s="905"/>
      <c r="D59" s="905"/>
      <c r="E59" s="905"/>
      <c r="F59" s="905"/>
      <c r="G59" s="906"/>
      <c r="H59" s="904"/>
      <c r="I59" s="905"/>
      <c r="J59" s="905"/>
      <c r="K59" s="905"/>
      <c r="L59" s="906"/>
    </row>
    <row r="60" spans="2:12" x14ac:dyDescent="0.25">
      <c r="B60" s="904"/>
      <c r="C60" s="905"/>
      <c r="D60" s="905"/>
      <c r="E60" s="905"/>
      <c r="F60" s="905"/>
      <c r="G60" s="906"/>
      <c r="H60" s="904"/>
      <c r="I60" s="905"/>
      <c r="J60" s="905"/>
      <c r="K60" s="905"/>
      <c r="L60" s="906"/>
    </row>
    <row r="61" spans="2:12" x14ac:dyDescent="0.25">
      <c r="B61" s="904"/>
      <c r="C61" s="905"/>
      <c r="D61" s="905"/>
      <c r="E61" s="905"/>
      <c r="F61" s="905"/>
      <c r="G61" s="906"/>
      <c r="H61" s="904"/>
      <c r="I61" s="905"/>
      <c r="J61" s="905"/>
      <c r="K61" s="905"/>
      <c r="L61" s="906"/>
    </row>
    <row r="62" spans="2:12" x14ac:dyDescent="0.25">
      <c r="B62" s="904"/>
      <c r="C62" s="905"/>
      <c r="D62" s="905"/>
      <c r="E62" s="905"/>
      <c r="F62" s="905"/>
      <c r="G62" s="906"/>
      <c r="H62" s="904"/>
      <c r="I62" s="905"/>
      <c r="J62" s="905"/>
      <c r="K62" s="905"/>
      <c r="L62" s="906"/>
    </row>
    <row r="63" spans="2:12" x14ac:dyDescent="0.25">
      <c r="B63" s="904"/>
      <c r="C63" s="905"/>
      <c r="D63" s="905"/>
      <c r="E63" s="905"/>
      <c r="F63" s="905"/>
      <c r="G63" s="906"/>
      <c r="H63" s="904"/>
      <c r="I63" s="905"/>
      <c r="J63" s="905"/>
      <c r="K63" s="905"/>
      <c r="L63" s="906"/>
    </row>
    <row r="64" spans="2:12" x14ac:dyDescent="0.25">
      <c r="B64" s="904"/>
      <c r="C64" s="905"/>
      <c r="D64" s="905"/>
      <c r="E64" s="905"/>
      <c r="F64" s="905"/>
      <c r="G64" s="906"/>
      <c r="H64" s="904"/>
      <c r="I64" s="905"/>
      <c r="J64" s="905"/>
      <c r="K64" s="905"/>
      <c r="L64" s="906"/>
    </row>
    <row r="65" spans="2:12" x14ac:dyDescent="0.25">
      <c r="B65" s="904"/>
      <c r="C65" s="905"/>
      <c r="D65" s="905"/>
      <c r="E65" s="905"/>
      <c r="F65" s="905"/>
      <c r="G65" s="906"/>
      <c r="H65" s="904"/>
      <c r="I65" s="905"/>
      <c r="J65" s="905"/>
      <c r="K65" s="905"/>
      <c r="L65" s="906"/>
    </row>
    <row r="66" spans="2:12" x14ac:dyDescent="0.25">
      <c r="B66" s="904"/>
      <c r="C66" s="905"/>
      <c r="D66" s="905"/>
      <c r="E66" s="905"/>
      <c r="F66" s="905"/>
      <c r="G66" s="906"/>
      <c r="H66" s="904"/>
      <c r="I66" s="905"/>
      <c r="J66" s="905"/>
      <c r="K66" s="905"/>
      <c r="L66" s="906"/>
    </row>
    <row r="67" spans="2:12" x14ac:dyDescent="0.25">
      <c r="B67" s="904"/>
      <c r="C67" s="905"/>
      <c r="D67" s="905"/>
      <c r="E67" s="905"/>
      <c r="F67" s="905"/>
      <c r="G67" s="906"/>
      <c r="H67" s="904"/>
      <c r="I67" s="905"/>
      <c r="J67" s="905"/>
      <c r="K67" s="905"/>
      <c r="L67" s="906"/>
    </row>
    <row r="68" spans="2:12" x14ac:dyDescent="0.25">
      <c r="B68" s="904"/>
      <c r="C68" s="905"/>
      <c r="D68" s="905"/>
      <c r="E68" s="905"/>
      <c r="F68" s="905"/>
      <c r="G68" s="906"/>
      <c r="H68" s="904"/>
      <c r="I68" s="905"/>
      <c r="J68" s="905"/>
      <c r="K68" s="905"/>
      <c r="L68" s="906"/>
    </row>
    <row r="69" spans="2:12" x14ac:dyDescent="0.25">
      <c r="B69" s="904"/>
      <c r="C69" s="905"/>
      <c r="D69" s="905"/>
      <c r="E69" s="905"/>
      <c r="F69" s="905"/>
      <c r="G69" s="906"/>
      <c r="H69" s="904"/>
      <c r="I69" s="905"/>
      <c r="J69" s="905"/>
      <c r="K69" s="905"/>
      <c r="L69" s="906"/>
    </row>
    <row r="70" spans="2:12" x14ac:dyDescent="0.25">
      <c r="B70" s="904"/>
      <c r="C70" s="905"/>
      <c r="D70" s="905"/>
      <c r="E70" s="905"/>
      <c r="F70" s="905"/>
      <c r="G70" s="906"/>
      <c r="H70" s="904"/>
      <c r="I70" s="905"/>
      <c r="J70" s="905"/>
      <c r="K70" s="905"/>
      <c r="L70" s="906"/>
    </row>
    <row r="71" spans="2:12" x14ac:dyDescent="0.25">
      <c r="B71" s="1008">
        <v>7</v>
      </c>
      <c r="C71" s="1009"/>
      <c r="D71" s="1009"/>
      <c r="E71" s="1009"/>
      <c r="F71" s="1009"/>
      <c r="G71" s="1010"/>
      <c r="H71" s="1014">
        <v>8</v>
      </c>
      <c r="I71" s="1015"/>
      <c r="J71" s="1015"/>
      <c r="K71" s="1015"/>
      <c r="L71" s="1016"/>
    </row>
    <row r="72" spans="2:12" ht="18" customHeight="1" thickBot="1" x14ac:dyDescent="0.3">
      <c r="B72" s="1011"/>
      <c r="C72" s="1012"/>
      <c r="D72" s="1012"/>
      <c r="E72" s="1012"/>
      <c r="F72" s="1012"/>
      <c r="G72" s="1013"/>
      <c r="H72" s="1017"/>
      <c r="I72" s="1018"/>
      <c r="J72" s="1018"/>
      <c r="K72" s="1018"/>
      <c r="L72" s="1019"/>
    </row>
    <row r="73" spans="2:12" ht="15.75" customHeight="1" x14ac:dyDescent="0.25">
      <c r="B73" s="904" t="s">
        <v>658</v>
      </c>
      <c r="C73" s="905"/>
      <c r="D73" s="905"/>
      <c r="E73" s="905"/>
      <c r="F73" s="905"/>
      <c r="G73" s="906"/>
      <c r="H73" s="904" t="s">
        <v>659</v>
      </c>
      <c r="I73" s="905"/>
      <c r="J73" s="905"/>
      <c r="K73" s="905"/>
      <c r="L73" s="906"/>
    </row>
    <row r="74" spans="2:12" x14ac:dyDescent="0.25">
      <c r="B74" s="904"/>
      <c r="C74" s="905"/>
      <c r="D74" s="905"/>
      <c r="E74" s="905"/>
      <c r="F74" s="905"/>
      <c r="G74" s="906"/>
      <c r="H74" s="904"/>
      <c r="I74" s="905"/>
      <c r="J74" s="905"/>
      <c r="K74" s="905"/>
      <c r="L74" s="906"/>
    </row>
    <row r="75" spans="2:12" x14ac:dyDescent="0.25">
      <c r="B75" s="904"/>
      <c r="C75" s="905"/>
      <c r="D75" s="905"/>
      <c r="E75" s="905"/>
      <c r="F75" s="905"/>
      <c r="G75" s="906"/>
      <c r="H75" s="904"/>
      <c r="I75" s="905"/>
      <c r="J75" s="905"/>
      <c r="K75" s="905"/>
      <c r="L75" s="906"/>
    </row>
    <row r="76" spans="2:12" x14ac:dyDescent="0.25">
      <c r="B76" s="904"/>
      <c r="C76" s="905"/>
      <c r="D76" s="905"/>
      <c r="E76" s="905"/>
      <c r="F76" s="905"/>
      <c r="G76" s="906"/>
      <c r="H76" s="904"/>
      <c r="I76" s="905"/>
      <c r="J76" s="905"/>
      <c r="K76" s="905"/>
      <c r="L76" s="906"/>
    </row>
    <row r="77" spans="2:12" x14ac:dyDescent="0.25">
      <c r="B77" s="904"/>
      <c r="C77" s="905"/>
      <c r="D77" s="905"/>
      <c r="E77" s="905"/>
      <c r="F77" s="905"/>
      <c r="G77" s="906"/>
      <c r="H77" s="904"/>
      <c r="I77" s="905"/>
      <c r="J77" s="905"/>
      <c r="K77" s="905"/>
      <c r="L77" s="906"/>
    </row>
    <row r="78" spans="2:12" x14ac:dyDescent="0.25">
      <c r="B78" s="904"/>
      <c r="C78" s="905"/>
      <c r="D78" s="905"/>
      <c r="E78" s="905"/>
      <c r="F78" s="905"/>
      <c r="G78" s="906"/>
      <c r="H78" s="904"/>
      <c r="I78" s="905"/>
      <c r="J78" s="905"/>
      <c r="K78" s="905"/>
      <c r="L78" s="906"/>
    </row>
    <row r="79" spans="2:12" x14ac:dyDescent="0.25">
      <c r="B79" s="904"/>
      <c r="C79" s="905"/>
      <c r="D79" s="905"/>
      <c r="E79" s="905"/>
      <c r="F79" s="905"/>
      <c r="G79" s="906"/>
      <c r="H79" s="904"/>
      <c r="I79" s="905"/>
      <c r="J79" s="905"/>
      <c r="K79" s="905"/>
      <c r="L79" s="906"/>
    </row>
    <row r="80" spans="2:12" x14ac:dyDescent="0.25">
      <c r="B80" s="904"/>
      <c r="C80" s="905"/>
      <c r="D80" s="905"/>
      <c r="E80" s="905"/>
      <c r="F80" s="905"/>
      <c r="G80" s="906"/>
      <c r="H80" s="904"/>
      <c r="I80" s="905"/>
      <c r="J80" s="905"/>
      <c r="K80" s="905"/>
      <c r="L80" s="906"/>
    </row>
    <row r="81" spans="2:12" x14ac:dyDescent="0.25">
      <c r="B81" s="904"/>
      <c r="C81" s="905"/>
      <c r="D81" s="905"/>
      <c r="E81" s="905"/>
      <c r="F81" s="905"/>
      <c r="G81" s="906"/>
      <c r="H81" s="904"/>
      <c r="I81" s="905"/>
      <c r="J81" s="905"/>
      <c r="K81" s="905"/>
      <c r="L81" s="906"/>
    </row>
    <row r="82" spans="2:12" x14ac:dyDescent="0.25">
      <c r="B82" s="904"/>
      <c r="C82" s="905"/>
      <c r="D82" s="905"/>
      <c r="E82" s="905"/>
      <c r="F82" s="905"/>
      <c r="G82" s="906"/>
      <c r="H82" s="904"/>
      <c r="I82" s="905"/>
      <c r="J82" s="905"/>
      <c r="K82" s="905"/>
      <c r="L82" s="906"/>
    </row>
    <row r="83" spans="2:12" x14ac:dyDescent="0.25">
      <c r="B83" s="904"/>
      <c r="C83" s="905"/>
      <c r="D83" s="905"/>
      <c r="E83" s="905"/>
      <c r="F83" s="905"/>
      <c r="G83" s="906"/>
      <c r="H83" s="904"/>
      <c r="I83" s="905"/>
      <c r="J83" s="905"/>
      <c r="K83" s="905"/>
      <c r="L83" s="906"/>
    </row>
    <row r="84" spans="2:12" x14ac:dyDescent="0.25">
      <c r="B84" s="904"/>
      <c r="C84" s="905"/>
      <c r="D84" s="905"/>
      <c r="E84" s="905"/>
      <c r="F84" s="905"/>
      <c r="G84" s="906"/>
      <c r="H84" s="904"/>
      <c r="I84" s="905"/>
      <c r="J84" s="905"/>
      <c r="K84" s="905"/>
      <c r="L84" s="906"/>
    </row>
    <row r="85" spans="2:12" x14ac:dyDescent="0.25">
      <c r="B85" s="904"/>
      <c r="C85" s="905"/>
      <c r="D85" s="905"/>
      <c r="E85" s="905"/>
      <c r="F85" s="905"/>
      <c r="G85" s="906"/>
      <c r="H85" s="904"/>
      <c r="I85" s="905"/>
      <c r="J85" s="905"/>
      <c r="K85" s="905"/>
      <c r="L85" s="906"/>
    </row>
    <row r="86" spans="2:12" x14ac:dyDescent="0.25">
      <c r="B86" s="904"/>
      <c r="C86" s="905"/>
      <c r="D86" s="905"/>
      <c r="E86" s="905"/>
      <c r="F86" s="905"/>
      <c r="G86" s="906"/>
      <c r="H86" s="904"/>
      <c r="I86" s="905"/>
      <c r="J86" s="905"/>
      <c r="K86" s="905"/>
      <c r="L86" s="906"/>
    </row>
    <row r="87" spans="2:12" x14ac:dyDescent="0.25">
      <c r="B87" s="1008">
        <v>9</v>
      </c>
      <c r="C87" s="1009"/>
      <c r="D87" s="1009"/>
      <c r="E87" s="1009"/>
      <c r="F87" s="1009"/>
      <c r="G87" s="1010"/>
      <c r="H87" s="1014">
        <v>10</v>
      </c>
      <c r="I87" s="1015"/>
      <c r="J87" s="1015"/>
      <c r="K87" s="1015"/>
      <c r="L87" s="1016"/>
    </row>
    <row r="88" spans="2:12" ht="18" customHeight="1" thickBot="1" x14ac:dyDescent="0.3">
      <c r="B88" s="1011"/>
      <c r="C88" s="1012"/>
      <c r="D88" s="1012"/>
      <c r="E88" s="1012"/>
      <c r="F88" s="1012"/>
      <c r="G88" s="1013"/>
      <c r="H88" s="1017"/>
      <c r="I88" s="1018"/>
      <c r="J88" s="1018"/>
      <c r="K88" s="1018"/>
      <c r="L88" s="1019"/>
    </row>
    <row r="89" spans="2:12" ht="84.75" customHeight="1" thickBot="1" x14ac:dyDescent="0.3">
      <c r="B89" s="1020" t="s">
        <v>1076</v>
      </c>
      <c r="C89" s="1021"/>
      <c r="D89" s="1021"/>
      <c r="E89" s="1021"/>
      <c r="F89" s="1021"/>
      <c r="G89" s="1021"/>
      <c r="H89" s="1021"/>
      <c r="I89" s="1021"/>
      <c r="J89" s="1021"/>
      <c r="K89" s="1021"/>
      <c r="L89" s="1022"/>
    </row>
    <row r="90" spans="2:12" ht="15.75" customHeight="1" x14ac:dyDescent="0.25">
      <c r="B90" s="904" t="s">
        <v>658</v>
      </c>
      <c r="C90" s="905"/>
      <c r="D90" s="905"/>
      <c r="E90" s="905"/>
      <c r="F90" s="905"/>
      <c r="G90" s="906"/>
      <c r="H90" s="904" t="s">
        <v>659</v>
      </c>
      <c r="I90" s="905"/>
      <c r="J90" s="905"/>
      <c r="K90" s="905"/>
      <c r="L90" s="906"/>
    </row>
    <row r="91" spans="2:12" x14ac:dyDescent="0.25">
      <c r="B91" s="904"/>
      <c r="C91" s="905"/>
      <c r="D91" s="905"/>
      <c r="E91" s="905"/>
      <c r="F91" s="905"/>
      <c r="G91" s="906"/>
      <c r="H91" s="904"/>
      <c r="I91" s="905"/>
      <c r="J91" s="905"/>
      <c r="K91" s="905"/>
      <c r="L91" s="906"/>
    </row>
    <row r="92" spans="2:12" x14ac:dyDescent="0.25">
      <c r="B92" s="904"/>
      <c r="C92" s="905"/>
      <c r="D92" s="905"/>
      <c r="E92" s="905"/>
      <c r="F92" s="905"/>
      <c r="G92" s="906"/>
      <c r="H92" s="904"/>
      <c r="I92" s="905"/>
      <c r="J92" s="905"/>
      <c r="K92" s="905"/>
      <c r="L92" s="906"/>
    </row>
    <row r="93" spans="2:12" x14ac:dyDescent="0.25">
      <c r="B93" s="904"/>
      <c r="C93" s="905"/>
      <c r="D93" s="905"/>
      <c r="E93" s="905"/>
      <c r="F93" s="905"/>
      <c r="G93" s="906"/>
      <c r="H93" s="904"/>
      <c r="I93" s="905"/>
      <c r="J93" s="905"/>
      <c r="K93" s="905"/>
      <c r="L93" s="906"/>
    </row>
    <row r="94" spans="2:12" x14ac:dyDescent="0.25">
      <c r="B94" s="904"/>
      <c r="C94" s="905"/>
      <c r="D94" s="905"/>
      <c r="E94" s="905"/>
      <c r="F94" s="905"/>
      <c r="G94" s="906"/>
      <c r="H94" s="904"/>
      <c r="I94" s="905"/>
      <c r="J94" s="905"/>
      <c r="K94" s="905"/>
      <c r="L94" s="906"/>
    </row>
    <row r="95" spans="2:12" x14ac:dyDescent="0.25">
      <c r="B95" s="904"/>
      <c r="C95" s="905"/>
      <c r="D95" s="905"/>
      <c r="E95" s="905"/>
      <c r="F95" s="905"/>
      <c r="G95" s="906"/>
      <c r="H95" s="904"/>
      <c r="I95" s="905"/>
      <c r="J95" s="905"/>
      <c r="K95" s="905"/>
      <c r="L95" s="906"/>
    </row>
    <row r="96" spans="2:12" x14ac:dyDescent="0.25">
      <c r="B96" s="904"/>
      <c r="C96" s="905"/>
      <c r="D96" s="905"/>
      <c r="E96" s="905"/>
      <c r="F96" s="905"/>
      <c r="G96" s="906"/>
      <c r="H96" s="904"/>
      <c r="I96" s="905"/>
      <c r="J96" s="905"/>
      <c r="K96" s="905"/>
      <c r="L96" s="906"/>
    </row>
    <row r="97" spans="2:12" x14ac:dyDescent="0.25">
      <c r="B97" s="904"/>
      <c r="C97" s="905"/>
      <c r="D97" s="905"/>
      <c r="E97" s="905"/>
      <c r="F97" s="905"/>
      <c r="G97" s="906"/>
      <c r="H97" s="904"/>
      <c r="I97" s="905"/>
      <c r="J97" s="905"/>
      <c r="K97" s="905"/>
      <c r="L97" s="906"/>
    </row>
    <row r="98" spans="2:12" x14ac:dyDescent="0.25">
      <c r="B98" s="904"/>
      <c r="C98" s="905"/>
      <c r="D98" s="905"/>
      <c r="E98" s="905"/>
      <c r="F98" s="905"/>
      <c r="G98" s="906"/>
      <c r="H98" s="904"/>
      <c r="I98" s="905"/>
      <c r="J98" s="905"/>
      <c r="K98" s="905"/>
      <c r="L98" s="906"/>
    </row>
    <row r="99" spans="2:12" x14ac:dyDescent="0.25">
      <c r="B99" s="904"/>
      <c r="C99" s="905"/>
      <c r="D99" s="905"/>
      <c r="E99" s="905"/>
      <c r="F99" s="905"/>
      <c r="G99" s="906"/>
      <c r="H99" s="904"/>
      <c r="I99" s="905"/>
      <c r="J99" s="905"/>
      <c r="K99" s="905"/>
      <c r="L99" s="906"/>
    </row>
    <row r="100" spans="2:12" x14ac:dyDescent="0.25">
      <c r="B100" s="904"/>
      <c r="C100" s="905"/>
      <c r="D100" s="905"/>
      <c r="E100" s="905"/>
      <c r="F100" s="905"/>
      <c r="G100" s="906"/>
      <c r="H100" s="904"/>
      <c r="I100" s="905"/>
      <c r="J100" s="905"/>
      <c r="K100" s="905"/>
      <c r="L100" s="906"/>
    </row>
    <row r="101" spans="2:12" x14ac:dyDescent="0.25">
      <c r="B101" s="904"/>
      <c r="C101" s="905"/>
      <c r="D101" s="905"/>
      <c r="E101" s="905"/>
      <c r="F101" s="905"/>
      <c r="G101" s="906"/>
      <c r="H101" s="904"/>
      <c r="I101" s="905"/>
      <c r="J101" s="905"/>
      <c r="K101" s="905"/>
      <c r="L101" s="906"/>
    </row>
    <row r="102" spans="2:12" x14ac:dyDescent="0.25">
      <c r="B102" s="904"/>
      <c r="C102" s="905"/>
      <c r="D102" s="905"/>
      <c r="E102" s="905"/>
      <c r="F102" s="905"/>
      <c r="G102" s="906"/>
      <c r="H102" s="904"/>
      <c r="I102" s="905"/>
      <c r="J102" s="905"/>
      <c r="K102" s="905"/>
      <c r="L102" s="906"/>
    </row>
    <row r="103" spans="2:12" x14ac:dyDescent="0.25">
      <c r="B103" s="904"/>
      <c r="C103" s="905"/>
      <c r="D103" s="905"/>
      <c r="E103" s="905"/>
      <c r="F103" s="905"/>
      <c r="G103" s="906"/>
      <c r="H103" s="904"/>
      <c r="I103" s="905"/>
      <c r="J103" s="905"/>
      <c r="K103" s="905"/>
      <c r="L103" s="906"/>
    </row>
    <row r="104" spans="2:12" x14ac:dyDescent="0.25">
      <c r="B104" s="1008">
        <v>11</v>
      </c>
      <c r="C104" s="1009"/>
      <c r="D104" s="1009"/>
      <c r="E104" s="1009"/>
      <c r="F104" s="1009"/>
      <c r="G104" s="1010"/>
      <c r="H104" s="1014">
        <v>12</v>
      </c>
      <c r="I104" s="1015"/>
      <c r="J104" s="1015"/>
      <c r="K104" s="1015"/>
      <c r="L104" s="1016"/>
    </row>
    <row r="105" spans="2:12" ht="18" customHeight="1" thickBot="1" x14ac:dyDescent="0.3">
      <c r="B105" s="1011"/>
      <c r="C105" s="1012"/>
      <c r="D105" s="1012"/>
      <c r="E105" s="1012"/>
      <c r="F105" s="1012"/>
      <c r="G105" s="1013"/>
      <c r="H105" s="1017"/>
      <c r="I105" s="1018"/>
      <c r="J105" s="1018"/>
      <c r="K105" s="1018"/>
      <c r="L105" s="1019"/>
    </row>
    <row r="106" spans="2:12" ht="15.75" customHeight="1" x14ac:dyDescent="0.25">
      <c r="B106" s="904" t="s">
        <v>658</v>
      </c>
      <c r="C106" s="905"/>
      <c r="D106" s="905"/>
      <c r="E106" s="905"/>
      <c r="F106" s="905"/>
      <c r="G106" s="906"/>
      <c r="H106" s="904" t="s">
        <v>659</v>
      </c>
      <c r="I106" s="905"/>
      <c r="J106" s="905"/>
      <c r="K106" s="905"/>
      <c r="L106" s="906"/>
    </row>
    <row r="107" spans="2:12" x14ac:dyDescent="0.25">
      <c r="B107" s="904"/>
      <c r="C107" s="905"/>
      <c r="D107" s="905"/>
      <c r="E107" s="905"/>
      <c r="F107" s="905"/>
      <c r="G107" s="906"/>
      <c r="H107" s="904"/>
      <c r="I107" s="905"/>
      <c r="J107" s="905"/>
      <c r="K107" s="905"/>
      <c r="L107" s="906"/>
    </row>
    <row r="108" spans="2:12" x14ac:dyDescent="0.25">
      <c r="B108" s="904"/>
      <c r="C108" s="905"/>
      <c r="D108" s="905"/>
      <c r="E108" s="905"/>
      <c r="F108" s="905"/>
      <c r="G108" s="906"/>
      <c r="H108" s="904"/>
      <c r="I108" s="905"/>
      <c r="J108" s="905"/>
      <c r="K108" s="905"/>
      <c r="L108" s="906"/>
    </row>
    <row r="109" spans="2:12" x14ac:dyDescent="0.25">
      <c r="B109" s="904"/>
      <c r="C109" s="905"/>
      <c r="D109" s="905"/>
      <c r="E109" s="905"/>
      <c r="F109" s="905"/>
      <c r="G109" s="906"/>
      <c r="H109" s="904"/>
      <c r="I109" s="905"/>
      <c r="J109" s="905"/>
      <c r="K109" s="905"/>
      <c r="L109" s="906"/>
    </row>
    <row r="110" spans="2:12" x14ac:dyDescent="0.25">
      <c r="B110" s="904"/>
      <c r="C110" s="905"/>
      <c r="D110" s="905"/>
      <c r="E110" s="905"/>
      <c r="F110" s="905"/>
      <c r="G110" s="906"/>
      <c r="H110" s="904"/>
      <c r="I110" s="905"/>
      <c r="J110" s="905"/>
      <c r="K110" s="905"/>
      <c r="L110" s="906"/>
    </row>
    <row r="111" spans="2:12" x14ac:dyDescent="0.25">
      <c r="B111" s="904"/>
      <c r="C111" s="905"/>
      <c r="D111" s="905"/>
      <c r="E111" s="905"/>
      <c r="F111" s="905"/>
      <c r="G111" s="906"/>
      <c r="H111" s="904"/>
      <c r="I111" s="905"/>
      <c r="J111" s="905"/>
      <c r="K111" s="905"/>
      <c r="L111" s="906"/>
    </row>
    <row r="112" spans="2:12" x14ac:dyDescent="0.25">
      <c r="B112" s="904"/>
      <c r="C112" s="905"/>
      <c r="D112" s="905"/>
      <c r="E112" s="905"/>
      <c r="F112" s="905"/>
      <c r="G112" s="906"/>
      <c r="H112" s="904"/>
      <c r="I112" s="905"/>
      <c r="J112" s="905"/>
      <c r="K112" s="905"/>
      <c r="L112" s="906"/>
    </row>
    <row r="113" spans="2:12" x14ac:dyDescent="0.25">
      <c r="B113" s="904"/>
      <c r="C113" s="905"/>
      <c r="D113" s="905"/>
      <c r="E113" s="905"/>
      <c r="F113" s="905"/>
      <c r="G113" s="906"/>
      <c r="H113" s="904"/>
      <c r="I113" s="905"/>
      <c r="J113" s="905"/>
      <c r="K113" s="905"/>
      <c r="L113" s="906"/>
    </row>
    <row r="114" spans="2:12" x14ac:dyDescent="0.25">
      <c r="B114" s="904"/>
      <c r="C114" s="905"/>
      <c r="D114" s="905"/>
      <c r="E114" s="905"/>
      <c r="F114" s="905"/>
      <c r="G114" s="906"/>
      <c r="H114" s="904"/>
      <c r="I114" s="905"/>
      <c r="J114" s="905"/>
      <c r="K114" s="905"/>
      <c r="L114" s="906"/>
    </row>
    <row r="115" spans="2:12" x14ac:dyDescent="0.25">
      <c r="B115" s="904"/>
      <c r="C115" s="905"/>
      <c r="D115" s="905"/>
      <c r="E115" s="905"/>
      <c r="F115" s="905"/>
      <c r="G115" s="906"/>
      <c r="H115" s="904"/>
      <c r="I115" s="905"/>
      <c r="J115" s="905"/>
      <c r="K115" s="905"/>
      <c r="L115" s="906"/>
    </row>
    <row r="116" spans="2:12" x14ac:dyDescent="0.25">
      <c r="B116" s="904"/>
      <c r="C116" s="905"/>
      <c r="D116" s="905"/>
      <c r="E116" s="905"/>
      <c r="F116" s="905"/>
      <c r="G116" s="906"/>
      <c r="H116" s="904"/>
      <c r="I116" s="905"/>
      <c r="J116" s="905"/>
      <c r="K116" s="905"/>
      <c r="L116" s="906"/>
    </row>
    <row r="117" spans="2:12" x14ac:dyDescent="0.25">
      <c r="B117" s="904"/>
      <c r="C117" s="905"/>
      <c r="D117" s="905"/>
      <c r="E117" s="905"/>
      <c r="F117" s="905"/>
      <c r="G117" s="906"/>
      <c r="H117" s="904"/>
      <c r="I117" s="905"/>
      <c r="J117" s="905"/>
      <c r="K117" s="905"/>
      <c r="L117" s="906"/>
    </row>
    <row r="118" spans="2:12" x14ac:dyDescent="0.25">
      <c r="B118" s="904"/>
      <c r="C118" s="905"/>
      <c r="D118" s="905"/>
      <c r="E118" s="905"/>
      <c r="F118" s="905"/>
      <c r="G118" s="906"/>
      <c r="H118" s="904"/>
      <c r="I118" s="905"/>
      <c r="J118" s="905"/>
      <c r="K118" s="905"/>
      <c r="L118" s="906"/>
    </row>
    <row r="119" spans="2:12" x14ac:dyDescent="0.25">
      <c r="B119" s="904"/>
      <c r="C119" s="905"/>
      <c r="D119" s="905"/>
      <c r="E119" s="905"/>
      <c r="F119" s="905"/>
      <c r="G119" s="906"/>
      <c r="H119" s="904"/>
      <c r="I119" s="905"/>
      <c r="J119" s="905"/>
      <c r="K119" s="905"/>
      <c r="L119" s="906"/>
    </row>
    <row r="120" spans="2:12" x14ac:dyDescent="0.25">
      <c r="B120" s="1008">
        <v>13</v>
      </c>
      <c r="C120" s="1009"/>
      <c r="D120" s="1009"/>
      <c r="E120" s="1009"/>
      <c r="F120" s="1009"/>
      <c r="G120" s="1010"/>
      <c r="H120" s="1014">
        <v>14</v>
      </c>
      <c r="I120" s="1015"/>
      <c r="J120" s="1015"/>
      <c r="K120" s="1015"/>
      <c r="L120" s="1016"/>
    </row>
    <row r="121" spans="2:12" ht="18" customHeight="1" thickBot="1" x14ac:dyDescent="0.3">
      <c r="B121" s="1011"/>
      <c r="C121" s="1012"/>
      <c r="D121" s="1012"/>
      <c r="E121" s="1012"/>
      <c r="F121" s="1012"/>
      <c r="G121" s="1013"/>
      <c r="H121" s="1017"/>
      <c r="I121" s="1018"/>
      <c r="J121" s="1018"/>
      <c r="K121" s="1018"/>
      <c r="L121" s="1019"/>
    </row>
    <row r="122" spans="2:12" ht="15.75" customHeight="1" x14ac:dyDescent="0.25">
      <c r="B122" s="904" t="s">
        <v>658</v>
      </c>
      <c r="C122" s="905"/>
      <c r="D122" s="905"/>
      <c r="E122" s="905"/>
      <c r="F122" s="905"/>
      <c r="G122" s="906"/>
      <c r="H122" s="904" t="s">
        <v>659</v>
      </c>
      <c r="I122" s="905"/>
      <c r="J122" s="905"/>
      <c r="K122" s="905"/>
      <c r="L122" s="906"/>
    </row>
    <row r="123" spans="2:12" x14ac:dyDescent="0.25">
      <c r="B123" s="904"/>
      <c r="C123" s="905"/>
      <c r="D123" s="905"/>
      <c r="E123" s="905"/>
      <c r="F123" s="905"/>
      <c r="G123" s="906"/>
      <c r="H123" s="904"/>
      <c r="I123" s="905"/>
      <c r="J123" s="905"/>
      <c r="K123" s="905"/>
      <c r="L123" s="906"/>
    </row>
    <row r="124" spans="2:12" x14ac:dyDescent="0.25">
      <c r="B124" s="904"/>
      <c r="C124" s="905"/>
      <c r="D124" s="905"/>
      <c r="E124" s="905"/>
      <c r="F124" s="905"/>
      <c r="G124" s="906"/>
      <c r="H124" s="904"/>
      <c r="I124" s="905"/>
      <c r="J124" s="905"/>
      <c r="K124" s="905"/>
      <c r="L124" s="906"/>
    </row>
    <row r="125" spans="2:12" x14ac:dyDescent="0.25">
      <c r="B125" s="904"/>
      <c r="C125" s="905"/>
      <c r="D125" s="905"/>
      <c r="E125" s="905"/>
      <c r="F125" s="905"/>
      <c r="G125" s="906"/>
      <c r="H125" s="904"/>
      <c r="I125" s="905"/>
      <c r="J125" s="905"/>
      <c r="K125" s="905"/>
      <c r="L125" s="906"/>
    </row>
    <row r="126" spans="2:12" x14ac:dyDescent="0.25">
      <c r="B126" s="904"/>
      <c r="C126" s="905"/>
      <c r="D126" s="905"/>
      <c r="E126" s="905"/>
      <c r="F126" s="905"/>
      <c r="G126" s="906"/>
      <c r="H126" s="904"/>
      <c r="I126" s="905"/>
      <c r="J126" s="905"/>
      <c r="K126" s="905"/>
      <c r="L126" s="906"/>
    </row>
    <row r="127" spans="2:12" x14ac:dyDescent="0.25">
      <c r="B127" s="904"/>
      <c r="C127" s="905"/>
      <c r="D127" s="905"/>
      <c r="E127" s="905"/>
      <c r="F127" s="905"/>
      <c r="G127" s="906"/>
      <c r="H127" s="904"/>
      <c r="I127" s="905"/>
      <c r="J127" s="905"/>
      <c r="K127" s="905"/>
      <c r="L127" s="906"/>
    </row>
    <row r="128" spans="2:12" x14ac:dyDescent="0.25">
      <c r="B128" s="904"/>
      <c r="C128" s="905"/>
      <c r="D128" s="905"/>
      <c r="E128" s="905"/>
      <c r="F128" s="905"/>
      <c r="G128" s="906"/>
      <c r="H128" s="904"/>
      <c r="I128" s="905"/>
      <c r="J128" s="905"/>
      <c r="K128" s="905"/>
      <c r="L128" s="906"/>
    </row>
    <row r="129" spans="2:12" x14ac:dyDescent="0.25">
      <c r="B129" s="904"/>
      <c r="C129" s="905"/>
      <c r="D129" s="905"/>
      <c r="E129" s="905"/>
      <c r="F129" s="905"/>
      <c r="G129" s="906"/>
      <c r="H129" s="904"/>
      <c r="I129" s="905"/>
      <c r="J129" s="905"/>
      <c r="K129" s="905"/>
      <c r="L129" s="906"/>
    </row>
    <row r="130" spans="2:12" x14ac:dyDescent="0.25">
      <c r="B130" s="904"/>
      <c r="C130" s="905"/>
      <c r="D130" s="905"/>
      <c r="E130" s="905"/>
      <c r="F130" s="905"/>
      <c r="G130" s="906"/>
      <c r="H130" s="904"/>
      <c r="I130" s="905"/>
      <c r="J130" s="905"/>
      <c r="K130" s="905"/>
      <c r="L130" s="906"/>
    </row>
    <row r="131" spans="2:12" x14ac:dyDescent="0.25">
      <c r="B131" s="904"/>
      <c r="C131" s="905"/>
      <c r="D131" s="905"/>
      <c r="E131" s="905"/>
      <c r="F131" s="905"/>
      <c r="G131" s="906"/>
      <c r="H131" s="904"/>
      <c r="I131" s="905"/>
      <c r="J131" s="905"/>
      <c r="K131" s="905"/>
      <c r="L131" s="906"/>
    </row>
    <row r="132" spans="2:12" x14ac:dyDescent="0.25">
      <c r="B132" s="904"/>
      <c r="C132" s="905"/>
      <c r="D132" s="905"/>
      <c r="E132" s="905"/>
      <c r="F132" s="905"/>
      <c r="G132" s="906"/>
      <c r="H132" s="904"/>
      <c r="I132" s="905"/>
      <c r="J132" s="905"/>
      <c r="K132" s="905"/>
      <c r="L132" s="906"/>
    </row>
    <row r="133" spans="2:12" x14ac:dyDescent="0.25">
      <c r="B133" s="904"/>
      <c r="C133" s="905"/>
      <c r="D133" s="905"/>
      <c r="E133" s="905"/>
      <c r="F133" s="905"/>
      <c r="G133" s="906"/>
      <c r="H133" s="904"/>
      <c r="I133" s="905"/>
      <c r="J133" s="905"/>
      <c r="K133" s="905"/>
      <c r="L133" s="906"/>
    </row>
    <row r="134" spans="2:12" x14ac:dyDescent="0.25">
      <c r="B134" s="904"/>
      <c r="C134" s="905"/>
      <c r="D134" s="905"/>
      <c r="E134" s="905"/>
      <c r="F134" s="905"/>
      <c r="G134" s="906"/>
      <c r="H134" s="904"/>
      <c r="I134" s="905"/>
      <c r="J134" s="905"/>
      <c r="K134" s="905"/>
      <c r="L134" s="906"/>
    </row>
    <row r="135" spans="2:12" x14ac:dyDescent="0.25">
      <c r="B135" s="904"/>
      <c r="C135" s="905"/>
      <c r="D135" s="905"/>
      <c r="E135" s="905"/>
      <c r="F135" s="905"/>
      <c r="G135" s="906"/>
      <c r="H135" s="904"/>
      <c r="I135" s="905"/>
      <c r="J135" s="905"/>
      <c r="K135" s="905"/>
      <c r="L135" s="906"/>
    </row>
    <row r="136" spans="2:12" x14ac:dyDescent="0.25">
      <c r="B136" s="1008">
        <v>15</v>
      </c>
      <c r="C136" s="1009"/>
      <c r="D136" s="1009"/>
      <c r="E136" s="1009"/>
      <c r="F136" s="1009"/>
      <c r="G136" s="1010"/>
      <c r="H136" s="1014">
        <v>16</v>
      </c>
      <c r="I136" s="1015"/>
      <c r="J136" s="1015"/>
      <c r="K136" s="1015"/>
      <c r="L136" s="1016"/>
    </row>
    <row r="137" spans="2:12" ht="18" customHeight="1" thickBot="1" x14ac:dyDescent="0.3">
      <c r="B137" s="1011"/>
      <c r="C137" s="1012"/>
      <c r="D137" s="1012"/>
      <c r="E137" s="1012"/>
      <c r="F137" s="1012"/>
      <c r="G137" s="1013"/>
      <c r="H137" s="1017"/>
      <c r="I137" s="1018"/>
      <c r="J137" s="1018"/>
      <c r="K137" s="1018"/>
      <c r="L137" s="1019"/>
    </row>
    <row r="138" spans="2:12" ht="60.75" customHeight="1" thickBot="1" x14ac:dyDescent="0.3">
      <c r="B138" s="1020" t="s">
        <v>1077</v>
      </c>
      <c r="C138" s="1021"/>
      <c r="D138" s="1021"/>
      <c r="E138" s="1021"/>
      <c r="F138" s="1021"/>
      <c r="G138" s="1021"/>
      <c r="H138" s="1021"/>
      <c r="I138" s="1021"/>
      <c r="J138" s="1021"/>
      <c r="K138" s="1021"/>
      <c r="L138" s="1022"/>
    </row>
    <row r="139" spans="2:12" ht="30" customHeight="1" x14ac:dyDescent="0.25">
      <c r="B139" s="904" t="s">
        <v>658</v>
      </c>
      <c r="C139" s="905"/>
      <c r="D139" s="905"/>
      <c r="E139" s="905"/>
      <c r="F139" s="905"/>
      <c r="G139" s="906"/>
      <c r="H139" s="904" t="s">
        <v>659</v>
      </c>
      <c r="I139" s="905"/>
      <c r="J139" s="905"/>
      <c r="K139" s="905"/>
      <c r="L139" s="906"/>
    </row>
    <row r="140" spans="2:12" x14ac:dyDescent="0.25">
      <c r="B140" s="904"/>
      <c r="C140" s="905"/>
      <c r="D140" s="905"/>
      <c r="E140" s="905"/>
      <c r="F140" s="905"/>
      <c r="G140" s="906"/>
      <c r="H140" s="904"/>
      <c r="I140" s="905"/>
      <c r="J140" s="905"/>
      <c r="K140" s="905"/>
      <c r="L140" s="906"/>
    </row>
    <row r="141" spans="2:12" x14ac:dyDescent="0.25">
      <c r="B141" s="904"/>
      <c r="C141" s="905"/>
      <c r="D141" s="905"/>
      <c r="E141" s="905"/>
      <c r="F141" s="905"/>
      <c r="G141" s="906"/>
      <c r="H141" s="904"/>
      <c r="I141" s="905"/>
      <c r="J141" s="905"/>
      <c r="K141" s="905"/>
      <c r="L141" s="906"/>
    </row>
    <row r="142" spans="2:12" x14ac:dyDescent="0.25">
      <c r="B142" s="904"/>
      <c r="C142" s="905"/>
      <c r="D142" s="905"/>
      <c r="E142" s="905"/>
      <c r="F142" s="905"/>
      <c r="G142" s="906"/>
      <c r="H142" s="904"/>
      <c r="I142" s="905"/>
      <c r="J142" s="905"/>
      <c r="K142" s="905"/>
      <c r="L142" s="906"/>
    </row>
    <row r="143" spans="2:12" x14ac:dyDescent="0.25">
      <c r="B143" s="904"/>
      <c r="C143" s="905"/>
      <c r="D143" s="905"/>
      <c r="E143" s="905"/>
      <c r="F143" s="905"/>
      <c r="G143" s="906"/>
      <c r="H143" s="904"/>
      <c r="I143" s="905"/>
      <c r="J143" s="905"/>
      <c r="K143" s="905"/>
      <c r="L143" s="906"/>
    </row>
    <row r="144" spans="2:12" x14ac:dyDescent="0.25">
      <c r="B144" s="904"/>
      <c r="C144" s="905"/>
      <c r="D144" s="905"/>
      <c r="E144" s="905"/>
      <c r="F144" s="905"/>
      <c r="G144" s="906"/>
      <c r="H144" s="904"/>
      <c r="I144" s="905"/>
      <c r="J144" s="905"/>
      <c r="K144" s="905"/>
      <c r="L144" s="906"/>
    </row>
    <row r="145" spans="2:19" x14ac:dyDescent="0.25">
      <c r="B145" s="904"/>
      <c r="C145" s="905"/>
      <c r="D145" s="905"/>
      <c r="E145" s="905"/>
      <c r="F145" s="905"/>
      <c r="G145" s="906"/>
      <c r="H145" s="904"/>
      <c r="I145" s="905"/>
      <c r="J145" s="905"/>
      <c r="K145" s="905"/>
      <c r="L145" s="906"/>
    </row>
    <row r="146" spans="2:19" x14ac:dyDescent="0.25">
      <c r="B146" s="904"/>
      <c r="C146" s="905"/>
      <c r="D146" s="905"/>
      <c r="E146" s="905"/>
      <c r="F146" s="905"/>
      <c r="G146" s="906"/>
      <c r="H146" s="904"/>
      <c r="I146" s="905"/>
      <c r="J146" s="905"/>
      <c r="K146" s="905"/>
      <c r="L146" s="906"/>
    </row>
    <row r="147" spans="2:19" x14ac:dyDescent="0.25">
      <c r="B147" s="904"/>
      <c r="C147" s="905"/>
      <c r="D147" s="905"/>
      <c r="E147" s="905"/>
      <c r="F147" s="905"/>
      <c r="G147" s="906"/>
      <c r="H147" s="904"/>
      <c r="I147" s="905"/>
      <c r="J147" s="905"/>
      <c r="K147" s="905"/>
      <c r="L147" s="906"/>
    </row>
    <row r="148" spans="2:19" x14ac:dyDescent="0.25">
      <c r="B148" s="904"/>
      <c r="C148" s="905"/>
      <c r="D148" s="905"/>
      <c r="E148" s="905"/>
      <c r="F148" s="905"/>
      <c r="G148" s="906"/>
      <c r="H148" s="904"/>
      <c r="I148" s="905"/>
      <c r="J148" s="905"/>
      <c r="K148" s="905"/>
      <c r="L148" s="906"/>
    </row>
    <row r="149" spans="2:19" x14ac:dyDescent="0.25">
      <c r="B149" s="904"/>
      <c r="C149" s="905"/>
      <c r="D149" s="905"/>
      <c r="E149" s="905"/>
      <c r="F149" s="905"/>
      <c r="G149" s="906"/>
      <c r="H149" s="904"/>
      <c r="I149" s="905"/>
      <c r="J149" s="905"/>
      <c r="K149" s="905"/>
      <c r="L149" s="906"/>
      <c r="S149" s="189"/>
    </row>
    <row r="150" spans="2:19" x14ac:dyDescent="0.25">
      <c r="B150" s="904"/>
      <c r="C150" s="905"/>
      <c r="D150" s="905"/>
      <c r="E150" s="905"/>
      <c r="F150" s="905"/>
      <c r="G150" s="906"/>
      <c r="H150" s="904"/>
      <c r="I150" s="905"/>
      <c r="J150" s="905"/>
      <c r="K150" s="905"/>
      <c r="L150" s="906"/>
    </row>
    <row r="151" spans="2:19" x14ac:dyDescent="0.25">
      <c r="B151" s="904"/>
      <c r="C151" s="905"/>
      <c r="D151" s="905"/>
      <c r="E151" s="905"/>
      <c r="F151" s="905"/>
      <c r="G151" s="906"/>
      <c r="H151" s="904"/>
      <c r="I151" s="905"/>
      <c r="J151" s="905"/>
      <c r="K151" s="905"/>
      <c r="L151" s="906"/>
    </row>
    <row r="152" spans="2:19" x14ac:dyDescent="0.25">
      <c r="B152" s="904"/>
      <c r="C152" s="905"/>
      <c r="D152" s="905"/>
      <c r="E152" s="905"/>
      <c r="F152" s="905"/>
      <c r="G152" s="906"/>
      <c r="H152" s="904"/>
      <c r="I152" s="905"/>
      <c r="J152" s="905"/>
      <c r="K152" s="905"/>
      <c r="L152" s="906"/>
    </row>
    <row r="153" spans="2:19" x14ac:dyDescent="0.25">
      <c r="B153" s="1008">
        <v>17</v>
      </c>
      <c r="C153" s="1009"/>
      <c r="D153" s="1009"/>
      <c r="E153" s="1009"/>
      <c r="F153" s="1009"/>
      <c r="G153" s="1010"/>
      <c r="H153" s="1014">
        <v>18</v>
      </c>
      <c r="I153" s="1015"/>
      <c r="J153" s="1015"/>
      <c r="K153" s="1015"/>
      <c r="L153" s="1016"/>
    </row>
    <row r="154" spans="2:19" ht="18" customHeight="1" thickBot="1" x14ac:dyDescent="0.3">
      <c r="B154" s="1011"/>
      <c r="C154" s="1012"/>
      <c r="D154" s="1012"/>
      <c r="E154" s="1012"/>
      <c r="F154" s="1012"/>
      <c r="G154" s="1013"/>
      <c r="H154" s="1017"/>
      <c r="I154" s="1018"/>
      <c r="J154" s="1018"/>
      <c r="K154" s="1018"/>
      <c r="L154" s="1019"/>
    </row>
    <row r="155" spans="2:19" ht="30" customHeight="1" x14ac:dyDescent="0.25">
      <c r="B155" s="904" t="s">
        <v>658</v>
      </c>
      <c r="C155" s="905"/>
      <c r="D155" s="905"/>
      <c r="E155" s="905"/>
      <c r="F155" s="905"/>
      <c r="G155" s="906"/>
      <c r="H155" s="904" t="s">
        <v>659</v>
      </c>
      <c r="I155" s="905"/>
      <c r="J155" s="905"/>
      <c r="K155" s="905"/>
      <c r="L155" s="906"/>
    </row>
    <row r="156" spans="2:19" x14ac:dyDescent="0.25">
      <c r="B156" s="904"/>
      <c r="C156" s="905"/>
      <c r="D156" s="905"/>
      <c r="E156" s="905"/>
      <c r="F156" s="905"/>
      <c r="G156" s="906"/>
      <c r="H156" s="904"/>
      <c r="I156" s="905"/>
      <c r="J156" s="905"/>
      <c r="K156" s="905"/>
      <c r="L156" s="906"/>
    </row>
    <row r="157" spans="2:19" x14ac:dyDescent="0.25">
      <c r="B157" s="904"/>
      <c r="C157" s="905"/>
      <c r="D157" s="905"/>
      <c r="E157" s="905"/>
      <c r="F157" s="905"/>
      <c r="G157" s="906"/>
      <c r="H157" s="904"/>
      <c r="I157" s="905"/>
      <c r="J157" s="905"/>
      <c r="K157" s="905"/>
      <c r="L157" s="906"/>
    </row>
    <row r="158" spans="2:19" x14ac:dyDescent="0.25">
      <c r="B158" s="904"/>
      <c r="C158" s="905"/>
      <c r="D158" s="905"/>
      <c r="E158" s="905"/>
      <c r="F158" s="905"/>
      <c r="G158" s="906"/>
      <c r="H158" s="904"/>
      <c r="I158" s="905"/>
      <c r="J158" s="905"/>
      <c r="K158" s="905"/>
      <c r="L158" s="906"/>
    </row>
    <row r="159" spans="2:19" x14ac:dyDescent="0.25">
      <c r="B159" s="904"/>
      <c r="C159" s="905"/>
      <c r="D159" s="905"/>
      <c r="E159" s="905"/>
      <c r="F159" s="905"/>
      <c r="G159" s="906"/>
      <c r="H159" s="904"/>
      <c r="I159" s="905"/>
      <c r="J159" s="905"/>
      <c r="K159" s="905"/>
      <c r="L159" s="906"/>
    </row>
    <row r="160" spans="2:19" x14ac:dyDescent="0.25">
      <c r="B160" s="904"/>
      <c r="C160" s="905"/>
      <c r="D160" s="905"/>
      <c r="E160" s="905"/>
      <c r="F160" s="905"/>
      <c r="G160" s="906"/>
      <c r="H160" s="904"/>
      <c r="I160" s="905"/>
      <c r="J160" s="905"/>
      <c r="K160" s="905"/>
      <c r="L160" s="906"/>
    </row>
    <row r="161" spans="2:19" x14ac:dyDescent="0.25">
      <c r="B161" s="904"/>
      <c r="C161" s="905"/>
      <c r="D161" s="905"/>
      <c r="E161" s="905"/>
      <c r="F161" s="905"/>
      <c r="G161" s="906"/>
      <c r="H161" s="904"/>
      <c r="I161" s="905"/>
      <c r="J161" s="905"/>
      <c r="K161" s="905"/>
      <c r="L161" s="906"/>
    </row>
    <row r="162" spans="2:19" x14ac:dyDescent="0.25">
      <c r="B162" s="904"/>
      <c r="C162" s="905"/>
      <c r="D162" s="905"/>
      <c r="E162" s="905"/>
      <c r="F162" s="905"/>
      <c r="G162" s="906"/>
      <c r="H162" s="904"/>
      <c r="I162" s="905"/>
      <c r="J162" s="905"/>
      <c r="K162" s="905"/>
      <c r="L162" s="906"/>
    </row>
    <row r="163" spans="2:19" x14ac:dyDescent="0.25">
      <c r="B163" s="904"/>
      <c r="C163" s="905"/>
      <c r="D163" s="905"/>
      <c r="E163" s="905"/>
      <c r="F163" s="905"/>
      <c r="G163" s="906"/>
      <c r="H163" s="904"/>
      <c r="I163" s="905"/>
      <c r="J163" s="905"/>
      <c r="K163" s="905"/>
      <c r="L163" s="906"/>
    </row>
    <row r="164" spans="2:19" x14ac:dyDescent="0.25">
      <c r="B164" s="904"/>
      <c r="C164" s="905"/>
      <c r="D164" s="905"/>
      <c r="E164" s="905"/>
      <c r="F164" s="905"/>
      <c r="G164" s="906"/>
      <c r="H164" s="904"/>
      <c r="I164" s="905"/>
      <c r="J164" s="905"/>
      <c r="K164" s="905"/>
      <c r="L164" s="906"/>
    </row>
    <row r="165" spans="2:19" x14ac:dyDescent="0.25">
      <c r="B165" s="904"/>
      <c r="C165" s="905"/>
      <c r="D165" s="905"/>
      <c r="E165" s="905"/>
      <c r="F165" s="905"/>
      <c r="G165" s="906"/>
      <c r="H165" s="904"/>
      <c r="I165" s="905"/>
      <c r="J165" s="905"/>
      <c r="K165" s="905"/>
      <c r="L165" s="906"/>
      <c r="S165" s="189"/>
    </row>
    <row r="166" spans="2:19" x14ac:dyDescent="0.25">
      <c r="B166" s="904"/>
      <c r="C166" s="905"/>
      <c r="D166" s="905"/>
      <c r="E166" s="905"/>
      <c r="F166" s="905"/>
      <c r="G166" s="906"/>
      <c r="H166" s="904"/>
      <c r="I166" s="905"/>
      <c r="J166" s="905"/>
      <c r="K166" s="905"/>
      <c r="L166" s="906"/>
    </row>
    <row r="167" spans="2:19" x14ac:dyDescent="0.25">
      <c r="B167" s="904"/>
      <c r="C167" s="905"/>
      <c r="D167" s="905"/>
      <c r="E167" s="905"/>
      <c r="F167" s="905"/>
      <c r="G167" s="906"/>
      <c r="H167" s="904"/>
      <c r="I167" s="905"/>
      <c r="J167" s="905"/>
      <c r="K167" s="905"/>
      <c r="L167" s="906"/>
    </row>
    <row r="168" spans="2:19" x14ac:dyDescent="0.25">
      <c r="B168" s="904"/>
      <c r="C168" s="905"/>
      <c r="D168" s="905"/>
      <c r="E168" s="905"/>
      <c r="F168" s="905"/>
      <c r="G168" s="906"/>
      <c r="H168" s="904"/>
      <c r="I168" s="905"/>
      <c r="J168" s="905"/>
      <c r="K168" s="905"/>
      <c r="L168" s="906"/>
    </row>
    <row r="169" spans="2:19" x14ac:dyDescent="0.25">
      <c r="B169" s="1008">
        <v>19</v>
      </c>
      <c r="C169" s="1009"/>
      <c r="D169" s="1009"/>
      <c r="E169" s="1009"/>
      <c r="F169" s="1009"/>
      <c r="G169" s="1010"/>
      <c r="H169" s="1014">
        <v>20</v>
      </c>
      <c r="I169" s="1015"/>
      <c r="J169" s="1015"/>
      <c r="K169" s="1015"/>
      <c r="L169" s="1016"/>
    </row>
    <row r="170" spans="2:19" ht="18" customHeight="1" thickBot="1" x14ac:dyDescent="0.3">
      <c r="B170" s="1011"/>
      <c r="C170" s="1012"/>
      <c r="D170" s="1012"/>
      <c r="E170" s="1012"/>
      <c r="F170" s="1012"/>
      <c r="G170" s="1013"/>
      <c r="H170" s="1017"/>
      <c r="I170" s="1018"/>
      <c r="J170" s="1018"/>
      <c r="K170" s="1018"/>
      <c r="L170" s="1019"/>
    </row>
    <row r="171" spans="2:19" ht="48.75" customHeight="1" thickBot="1" x14ac:dyDescent="0.3">
      <c r="B171" s="1020" t="s">
        <v>1078</v>
      </c>
      <c r="C171" s="1021"/>
      <c r="D171" s="1021"/>
      <c r="E171" s="1021"/>
      <c r="F171" s="1021"/>
      <c r="G171" s="1021"/>
      <c r="H171" s="1021"/>
      <c r="I171" s="1021"/>
      <c r="J171" s="1021"/>
      <c r="K171" s="1021"/>
      <c r="L171" s="1022"/>
    </row>
    <row r="172" spans="2:19" ht="15.75" customHeight="1" x14ac:dyDescent="0.25">
      <c r="B172" s="904" t="s">
        <v>658</v>
      </c>
      <c r="C172" s="905"/>
      <c r="D172" s="905"/>
      <c r="E172" s="905"/>
      <c r="F172" s="905"/>
      <c r="G172" s="906"/>
      <c r="H172" s="904" t="s">
        <v>659</v>
      </c>
      <c r="I172" s="905"/>
      <c r="J172" s="905"/>
      <c r="K172" s="905"/>
      <c r="L172" s="906"/>
    </row>
    <row r="173" spans="2:19" x14ac:dyDescent="0.25">
      <c r="B173" s="904"/>
      <c r="C173" s="905"/>
      <c r="D173" s="905"/>
      <c r="E173" s="905"/>
      <c r="F173" s="905"/>
      <c r="G173" s="906"/>
      <c r="H173" s="904"/>
      <c r="I173" s="905"/>
      <c r="J173" s="905"/>
      <c r="K173" s="905"/>
      <c r="L173" s="906"/>
    </row>
    <row r="174" spans="2:19" x14ac:dyDescent="0.25">
      <c r="B174" s="904"/>
      <c r="C174" s="905"/>
      <c r="D174" s="905"/>
      <c r="E174" s="905"/>
      <c r="F174" s="905"/>
      <c r="G174" s="906"/>
      <c r="H174" s="904"/>
      <c r="I174" s="905"/>
      <c r="J174" s="905"/>
      <c r="K174" s="905"/>
      <c r="L174" s="906"/>
    </row>
    <row r="175" spans="2:19" x14ac:dyDescent="0.25">
      <c r="B175" s="904"/>
      <c r="C175" s="905"/>
      <c r="D175" s="905"/>
      <c r="E175" s="905"/>
      <c r="F175" s="905"/>
      <c r="G175" s="906"/>
      <c r="H175" s="904"/>
      <c r="I175" s="905"/>
      <c r="J175" s="905"/>
      <c r="K175" s="905"/>
      <c r="L175" s="906"/>
    </row>
    <row r="176" spans="2:19" x14ac:dyDescent="0.25">
      <c r="B176" s="904"/>
      <c r="C176" s="905"/>
      <c r="D176" s="905"/>
      <c r="E176" s="905"/>
      <c r="F176" s="905"/>
      <c r="G176" s="906"/>
      <c r="H176" s="904"/>
      <c r="I176" s="905"/>
      <c r="J176" s="905"/>
      <c r="K176" s="905"/>
      <c r="L176" s="906"/>
    </row>
    <row r="177" spans="2:12" x14ac:dyDescent="0.25">
      <c r="B177" s="904"/>
      <c r="C177" s="905"/>
      <c r="D177" s="905"/>
      <c r="E177" s="905"/>
      <c r="F177" s="905"/>
      <c r="G177" s="906"/>
      <c r="H177" s="904"/>
      <c r="I177" s="905"/>
      <c r="J177" s="905"/>
      <c r="K177" s="905"/>
      <c r="L177" s="906"/>
    </row>
    <row r="178" spans="2:12" x14ac:dyDescent="0.25">
      <c r="B178" s="904"/>
      <c r="C178" s="905"/>
      <c r="D178" s="905"/>
      <c r="E178" s="905"/>
      <c r="F178" s="905"/>
      <c r="G178" s="906"/>
      <c r="H178" s="904"/>
      <c r="I178" s="905"/>
      <c r="J178" s="905"/>
      <c r="K178" s="905"/>
      <c r="L178" s="906"/>
    </row>
    <row r="179" spans="2:12" x14ac:dyDescent="0.25">
      <c r="B179" s="904"/>
      <c r="C179" s="905"/>
      <c r="D179" s="905"/>
      <c r="E179" s="905"/>
      <c r="F179" s="905"/>
      <c r="G179" s="906"/>
      <c r="H179" s="904"/>
      <c r="I179" s="905"/>
      <c r="J179" s="905"/>
      <c r="K179" s="905"/>
      <c r="L179" s="906"/>
    </row>
    <row r="180" spans="2:12" x14ac:dyDescent="0.25">
      <c r="B180" s="904"/>
      <c r="C180" s="905"/>
      <c r="D180" s="905"/>
      <c r="E180" s="905"/>
      <c r="F180" s="905"/>
      <c r="G180" s="906"/>
      <c r="H180" s="904"/>
      <c r="I180" s="905"/>
      <c r="J180" s="905"/>
      <c r="K180" s="905"/>
      <c r="L180" s="906"/>
    </row>
    <row r="181" spans="2:12" x14ac:dyDescent="0.25">
      <c r="B181" s="904"/>
      <c r="C181" s="905"/>
      <c r="D181" s="905"/>
      <c r="E181" s="905"/>
      <c r="F181" s="905"/>
      <c r="G181" s="906"/>
      <c r="H181" s="904"/>
      <c r="I181" s="905"/>
      <c r="J181" s="905"/>
      <c r="K181" s="905"/>
      <c r="L181" s="906"/>
    </row>
    <row r="182" spans="2:12" x14ac:dyDescent="0.25">
      <c r="B182" s="904"/>
      <c r="C182" s="905"/>
      <c r="D182" s="905"/>
      <c r="E182" s="905"/>
      <c r="F182" s="905"/>
      <c r="G182" s="906"/>
      <c r="H182" s="904"/>
      <c r="I182" s="905"/>
      <c r="J182" s="905"/>
      <c r="K182" s="905"/>
      <c r="L182" s="906"/>
    </row>
    <row r="183" spans="2:12" x14ac:dyDescent="0.25">
      <c r="B183" s="904"/>
      <c r="C183" s="905"/>
      <c r="D183" s="905"/>
      <c r="E183" s="905"/>
      <c r="F183" s="905"/>
      <c r="G183" s="906"/>
      <c r="H183" s="904"/>
      <c r="I183" s="905"/>
      <c r="J183" s="905"/>
      <c r="K183" s="905"/>
      <c r="L183" s="906"/>
    </row>
    <row r="184" spans="2:12" x14ac:dyDescent="0.25">
      <c r="B184" s="904"/>
      <c r="C184" s="905"/>
      <c r="D184" s="905"/>
      <c r="E184" s="905"/>
      <c r="F184" s="905"/>
      <c r="G184" s="906"/>
      <c r="H184" s="904"/>
      <c r="I184" s="905"/>
      <c r="J184" s="905"/>
      <c r="K184" s="905"/>
      <c r="L184" s="906"/>
    </row>
    <row r="185" spans="2:12" x14ac:dyDescent="0.25">
      <c r="B185" s="904"/>
      <c r="C185" s="905"/>
      <c r="D185" s="905"/>
      <c r="E185" s="905"/>
      <c r="F185" s="905"/>
      <c r="G185" s="906"/>
      <c r="H185" s="904"/>
      <c r="I185" s="905"/>
      <c r="J185" s="905"/>
      <c r="K185" s="905"/>
      <c r="L185" s="906"/>
    </row>
    <row r="186" spans="2:12" x14ac:dyDescent="0.25">
      <c r="B186" s="1008">
        <v>21</v>
      </c>
      <c r="C186" s="1009"/>
      <c r="D186" s="1009"/>
      <c r="E186" s="1009"/>
      <c r="F186" s="1009"/>
      <c r="G186" s="1010"/>
      <c r="H186" s="1014">
        <v>22</v>
      </c>
      <c r="I186" s="1015"/>
      <c r="J186" s="1015"/>
      <c r="K186" s="1015"/>
      <c r="L186" s="1016"/>
    </row>
    <row r="187" spans="2:12" ht="18" customHeight="1" thickBot="1" x14ac:dyDescent="0.3">
      <c r="B187" s="1011"/>
      <c r="C187" s="1012"/>
      <c r="D187" s="1012"/>
      <c r="E187" s="1012"/>
      <c r="F187" s="1012"/>
      <c r="G187" s="1013"/>
      <c r="H187" s="1017"/>
      <c r="I187" s="1018"/>
      <c r="J187" s="1018"/>
      <c r="K187" s="1018"/>
      <c r="L187" s="1019"/>
    </row>
    <row r="188" spans="2:12" ht="35.25" customHeight="1" thickBot="1" x14ac:dyDescent="0.3">
      <c r="B188" s="1005" t="s">
        <v>1079</v>
      </c>
      <c r="C188" s="1006"/>
      <c r="D188" s="1006"/>
      <c r="E188" s="1006"/>
      <c r="F188" s="1006"/>
      <c r="G188" s="1006"/>
      <c r="H188" s="1006"/>
      <c r="I188" s="1006"/>
      <c r="J188" s="1006"/>
      <c r="K188" s="1006"/>
      <c r="L188" s="1007"/>
    </row>
  </sheetData>
  <mergeCells count="60">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90:G103"/>
    <mergeCell ref="H90:L103"/>
    <mergeCell ref="B54:G55"/>
    <mergeCell ref="H54:L55"/>
    <mergeCell ref="B56:L56"/>
    <mergeCell ref="B57:G70"/>
    <mergeCell ref="H57:L70"/>
    <mergeCell ref="B71:G72"/>
    <mergeCell ref="H71:L72"/>
    <mergeCell ref="B73:G86"/>
    <mergeCell ref="H73:L86"/>
    <mergeCell ref="B87:G88"/>
    <mergeCell ref="H87:L88"/>
    <mergeCell ref="B89:L89"/>
    <mergeCell ref="B139:G152"/>
    <mergeCell ref="H139:L152"/>
    <mergeCell ref="B104:G105"/>
    <mergeCell ref="H104:L105"/>
    <mergeCell ref="B106:G119"/>
    <mergeCell ref="H106:L119"/>
    <mergeCell ref="B120:G121"/>
    <mergeCell ref="H120:L121"/>
    <mergeCell ref="B122:G135"/>
    <mergeCell ref="H122:L135"/>
    <mergeCell ref="B136:G137"/>
    <mergeCell ref="H136:L137"/>
    <mergeCell ref="B138:L138"/>
    <mergeCell ref="B188:L188"/>
    <mergeCell ref="B153:G154"/>
    <mergeCell ref="H153:L154"/>
    <mergeCell ref="B155:G168"/>
    <mergeCell ref="H155:L168"/>
    <mergeCell ref="B169:G170"/>
    <mergeCell ref="H169:L170"/>
    <mergeCell ref="B171:L171"/>
    <mergeCell ref="B172:G185"/>
    <mergeCell ref="H172:L185"/>
    <mergeCell ref="B186:G187"/>
    <mergeCell ref="H186:L187"/>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169"/>
  <sheetViews>
    <sheetView view="pageBreakPreview" topLeftCell="A134" zoomScaleNormal="100" zoomScaleSheetLayoutView="100" zoomScalePageLayoutView="110" workbookViewId="0">
      <selection activeCell="N121" sqref="N121"/>
    </sheetView>
  </sheetViews>
  <sheetFormatPr baseColWidth="10" defaultColWidth="11.42578125" defaultRowHeight="15" x14ac:dyDescent="0.25"/>
  <cols>
    <col min="1" max="1" width="3.5703125" style="132" customWidth="1"/>
    <col min="2" max="2" width="4.7109375" style="132" customWidth="1"/>
    <col min="3" max="3" width="8.28515625" style="132" customWidth="1"/>
    <col min="4" max="4" width="8" style="132" customWidth="1"/>
    <col min="5" max="5" width="11.42578125" style="132"/>
    <col min="6" max="6" width="11.85546875" style="132" customWidth="1"/>
    <col min="7" max="7" width="16.28515625" style="132" customWidth="1"/>
    <col min="8" max="8" width="8.5703125" style="132" customWidth="1"/>
    <col min="9" max="9" width="22.42578125" style="132" customWidth="1"/>
    <col min="10" max="10" width="11.7109375" style="132" customWidth="1"/>
    <col min="11" max="11" width="13.42578125" style="132" customWidth="1"/>
    <col min="12" max="12" width="9.42578125" style="132" customWidth="1"/>
    <col min="13" max="13" width="11.42578125" style="132" hidden="1" customWidth="1"/>
    <col min="14" max="16384" width="11.42578125" style="132"/>
  </cols>
  <sheetData>
    <row r="1" spans="2:12" ht="27.75" customHeight="1" x14ac:dyDescent="0.25">
      <c r="B1" s="907" t="s">
        <v>386</v>
      </c>
      <c r="C1" s="908"/>
      <c r="D1" s="908"/>
      <c r="E1" s="908"/>
      <c r="F1" s="908"/>
      <c r="G1" s="908"/>
      <c r="H1" s="908"/>
      <c r="I1" s="908"/>
      <c r="J1" s="908"/>
      <c r="K1" s="908"/>
      <c r="L1" s="909"/>
    </row>
    <row r="2" spans="2:12" ht="11.25" customHeight="1" x14ac:dyDescent="0.25">
      <c r="B2" s="910"/>
      <c r="C2" s="911"/>
      <c r="D2" s="911"/>
      <c r="E2" s="911"/>
      <c r="F2" s="911"/>
      <c r="G2" s="911"/>
      <c r="H2" s="911"/>
      <c r="I2" s="911"/>
      <c r="J2" s="911"/>
      <c r="K2" s="911"/>
      <c r="L2" s="912"/>
    </row>
    <row r="3" spans="2:12" ht="24.95" customHeight="1" x14ac:dyDescent="0.25">
      <c r="B3" s="913" t="s">
        <v>434</v>
      </c>
      <c r="C3" s="914"/>
      <c r="D3" s="914"/>
      <c r="E3" s="915"/>
      <c r="F3" s="159">
        <v>43943</v>
      </c>
      <c r="G3" s="913" t="s">
        <v>435</v>
      </c>
      <c r="H3" s="914"/>
      <c r="I3" s="915"/>
      <c r="J3" s="927">
        <v>43949</v>
      </c>
      <c r="K3" s="914"/>
      <c r="L3" s="915"/>
    </row>
    <row r="4" spans="2:12" ht="24.95" customHeight="1" x14ac:dyDescent="0.25">
      <c r="B4" s="1027" t="s">
        <v>384</v>
      </c>
      <c r="C4" s="920"/>
      <c r="D4" s="920"/>
      <c r="E4" s="920"/>
      <c r="F4" s="920"/>
      <c r="G4" s="921"/>
      <c r="H4" s="1028" t="s">
        <v>761</v>
      </c>
      <c r="I4" s="1029"/>
      <c r="J4" s="167" t="s">
        <v>2</v>
      </c>
      <c r="K4" s="925" t="s">
        <v>0</v>
      </c>
      <c r="L4" s="926"/>
    </row>
    <row r="5" spans="2:12" ht="24.95" customHeight="1" x14ac:dyDescent="0.25">
      <c r="B5" s="160"/>
      <c r="C5" s="161"/>
      <c r="D5" s="161"/>
      <c r="E5" s="161"/>
      <c r="F5" s="161"/>
      <c r="G5" s="162"/>
      <c r="H5" s="1023" t="s">
        <v>762</v>
      </c>
      <c r="I5" s="1024"/>
      <c r="J5" s="167">
        <v>2</v>
      </c>
      <c r="K5" s="925" t="s">
        <v>436</v>
      </c>
      <c r="L5" s="926"/>
    </row>
    <row r="6" spans="2:12" ht="24.95" customHeight="1" thickBot="1" x14ac:dyDescent="0.3">
      <c r="B6" s="920" t="s">
        <v>828</v>
      </c>
      <c r="C6" s="920"/>
      <c r="D6" s="920"/>
      <c r="E6" s="920"/>
      <c r="F6" s="920"/>
      <c r="G6" s="920"/>
      <c r="H6" s="920"/>
      <c r="I6" s="920"/>
      <c r="J6" s="920"/>
      <c r="K6" s="920"/>
      <c r="L6" s="1025"/>
    </row>
    <row r="7" spans="2:12" x14ac:dyDescent="0.25">
      <c r="B7" s="901" t="s">
        <v>660</v>
      </c>
      <c r="C7" s="902"/>
      <c r="D7" s="902"/>
      <c r="E7" s="902"/>
      <c r="F7" s="902"/>
      <c r="G7" s="903"/>
      <c r="H7" s="901" t="s">
        <v>661</v>
      </c>
      <c r="I7" s="902"/>
      <c r="J7" s="902"/>
      <c r="K7" s="902"/>
      <c r="L7" s="903"/>
    </row>
    <row r="8" spans="2:12" x14ac:dyDescent="0.25">
      <c r="B8" s="904"/>
      <c r="C8" s="905"/>
      <c r="D8" s="905"/>
      <c r="E8" s="905"/>
      <c r="F8" s="905"/>
      <c r="G8" s="906"/>
      <c r="H8" s="904"/>
      <c r="I8" s="905"/>
      <c r="J8" s="905"/>
      <c r="K8" s="905"/>
      <c r="L8" s="906"/>
    </row>
    <row r="9" spans="2:12" x14ac:dyDescent="0.25">
      <c r="B9" s="904"/>
      <c r="C9" s="905"/>
      <c r="D9" s="905"/>
      <c r="E9" s="905"/>
      <c r="F9" s="905"/>
      <c r="G9" s="906"/>
      <c r="H9" s="904"/>
      <c r="I9" s="905"/>
      <c r="J9" s="905"/>
      <c r="K9" s="905"/>
      <c r="L9" s="906"/>
    </row>
    <row r="10" spans="2:12" x14ac:dyDescent="0.25">
      <c r="B10" s="904"/>
      <c r="C10" s="905"/>
      <c r="D10" s="905"/>
      <c r="E10" s="905"/>
      <c r="F10" s="905"/>
      <c r="G10" s="906"/>
      <c r="H10" s="904"/>
      <c r="I10" s="905"/>
      <c r="J10" s="905"/>
      <c r="K10" s="905"/>
      <c r="L10" s="906"/>
    </row>
    <row r="11" spans="2:12" x14ac:dyDescent="0.25">
      <c r="B11" s="904"/>
      <c r="C11" s="905"/>
      <c r="D11" s="905"/>
      <c r="E11" s="905"/>
      <c r="F11" s="905"/>
      <c r="G11" s="906"/>
      <c r="H11" s="904"/>
      <c r="I11" s="905"/>
      <c r="J11" s="905"/>
      <c r="K11" s="905"/>
      <c r="L11" s="906"/>
    </row>
    <row r="12" spans="2:12" x14ac:dyDescent="0.25">
      <c r="B12" s="904"/>
      <c r="C12" s="905"/>
      <c r="D12" s="905"/>
      <c r="E12" s="905"/>
      <c r="F12" s="905"/>
      <c r="G12" s="906"/>
      <c r="H12" s="904"/>
      <c r="I12" s="905"/>
      <c r="J12" s="905"/>
      <c r="K12" s="905"/>
      <c r="L12" s="906"/>
    </row>
    <row r="13" spans="2:12" x14ac:dyDescent="0.25">
      <c r="B13" s="904"/>
      <c r="C13" s="905"/>
      <c r="D13" s="905"/>
      <c r="E13" s="905"/>
      <c r="F13" s="905"/>
      <c r="G13" s="906"/>
      <c r="H13" s="904"/>
      <c r="I13" s="905"/>
      <c r="J13" s="905"/>
      <c r="K13" s="905"/>
      <c r="L13" s="906"/>
    </row>
    <row r="14" spans="2:12" x14ac:dyDescent="0.25">
      <c r="B14" s="904"/>
      <c r="C14" s="905"/>
      <c r="D14" s="905"/>
      <c r="E14" s="905"/>
      <c r="F14" s="905"/>
      <c r="G14" s="906"/>
      <c r="H14" s="904"/>
      <c r="I14" s="905"/>
      <c r="J14" s="905"/>
      <c r="K14" s="905"/>
      <c r="L14" s="906"/>
    </row>
    <row r="15" spans="2:12" x14ac:dyDescent="0.25">
      <c r="B15" s="904"/>
      <c r="C15" s="905"/>
      <c r="D15" s="905"/>
      <c r="E15" s="905"/>
      <c r="F15" s="905"/>
      <c r="G15" s="906"/>
      <c r="H15" s="904"/>
      <c r="I15" s="905"/>
      <c r="J15" s="905"/>
      <c r="K15" s="905"/>
      <c r="L15" s="906"/>
    </row>
    <row r="16" spans="2:12" x14ac:dyDescent="0.25">
      <c r="B16" s="904"/>
      <c r="C16" s="905"/>
      <c r="D16" s="905"/>
      <c r="E16" s="905"/>
      <c r="F16" s="905"/>
      <c r="G16" s="906"/>
      <c r="H16" s="904"/>
      <c r="I16" s="905"/>
      <c r="J16" s="905"/>
      <c r="K16" s="905"/>
      <c r="L16" s="906"/>
    </row>
    <row r="17" spans="2:12" x14ac:dyDescent="0.25">
      <c r="B17" s="904"/>
      <c r="C17" s="905"/>
      <c r="D17" s="905"/>
      <c r="E17" s="905"/>
      <c r="F17" s="905"/>
      <c r="G17" s="906"/>
      <c r="H17" s="904"/>
      <c r="I17" s="905"/>
      <c r="J17" s="905"/>
      <c r="K17" s="905"/>
      <c r="L17" s="906"/>
    </row>
    <row r="18" spans="2:12" x14ac:dyDescent="0.25">
      <c r="B18" s="904"/>
      <c r="C18" s="905"/>
      <c r="D18" s="905"/>
      <c r="E18" s="905"/>
      <c r="F18" s="905"/>
      <c r="G18" s="906"/>
      <c r="H18" s="904"/>
      <c r="I18" s="905"/>
      <c r="J18" s="905"/>
      <c r="K18" s="905"/>
      <c r="L18" s="906"/>
    </row>
    <row r="19" spans="2:12" x14ac:dyDescent="0.25">
      <c r="B19" s="904"/>
      <c r="C19" s="905"/>
      <c r="D19" s="905"/>
      <c r="E19" s="905"/>
      <c r="F19" s="905"/>
      <c r="G19" s="906"/>
      <c r="H19" s="904"/>
      <c r="I19" s="905"/>
      <c r="J19" s="905"/>
      <c r="K19" s="905"/>
      <c r="L19" s="906"/>
    </row>
    <row r="20" spans="2:12" x14ac:dyDescent="0.25">
      <c r="B20" s="904"/>
      <c r="C20" s="905"/>
      <c r="D20" s="905"/>
      <c r="E20" s="905"/>
      <c r="F20" s="905"/>
      <c r="G20" s="906"/>
      <c r="H20" s="904"/>
      <c r="I20" s="905"/>
      <c r="J20" s="905"/>
      <c r="K20" s="905"/>
      <c r="L20" s="906"/>
    </row>
    <row r="21" spans="2:12" ht="15" customHeight="1" x14ac:dyDescent="0.25">
      <c r="B21" s="1014">
        <v>1</v>
      </c>
      <c r="C21" s="1015"/>
      <c r="D21" s="1015"/>
      <c r="E21" s="1015"/>
      <c r="F21" s="1015"/>
      <c r="G21" s="1016"/>
      <c r="H21" s="1014">
        <v>2</v>
      </c>
      <c r="I21" s="1015"/>
      <c r="J21" s="1015"/>
      <c r="K21" s="1015"/>
      <c r="L21" s="1016"/>
    </row>
    <row r="22" spans="2:12" ht="15.75" thickBot="1" x14ac:dyDescent="0.3">
      <c r="B22" s="1017"/>
      <c r="C22" s="1018"/>
      <c r="D22" s="1018"/>
      <c r="E22" s="1018"/>
      <c r="F22" s="1018"/>
      <c r="G22" s="1019"/>
      <c r="H22" s="1017"/>
      <c r="I22" s="1018"/>
      <c r="J22" s="1018"/>
      <c r="K22" s="1018"/>
      <c r="L22" s="1019"/>
    </row>
    <row r="23" spans="2:12" x14ac:dyDescent="0.25">
      <c r="B23" s="901" t="s">
        <v>660</v>
      </c>
      <c r="C23" s="902"/>
      <c r="D23" s="902"/>
      <c r="E23" s="902"/>
      <c r="F23" s="902"/>
      <c r="G23" s="903"/>
      <c r="H23" s="901" t="s">
        <v>661</v>
      </c>
      <c r="I23" s="902"/>
      <c r="J23" s="902"/>
      <c r="K23" s="902"/>
      <c r="L23" s="903"/>
    </row>
    <row r="24" spans="2:12" x14ac:dyDescent="0.25">
      <c r="B24" s="904"/>
      <c r="C24" s="905"/>
      <c r="D24" s="905"/>
      <c r="E24" s="905"/>
      <c r="F24" s="905"/>
      <c r="G24" s="906"/>
      <c r="H24" s="904"/>
      <c r="I24" s="905"/>
      <c r="J24" s="905"/>
      <c r="K24" s="905"/>
      <c r="L24" s="906"/>
    </row>
    <row r="25" spans="2:12" x14ac:dyDescent="0.25">
      <c r="B25" s="904"/>
      <c r="C25" s="905"/>
      <c r="D25" s="905"/>
      <c r="E25" s="905"/>
      <c r="F25" s="905"/>
      <c r="G25" s="906"/>
      <c r="H25" s="904"/>
      <c r="I25" s="905"/>
      <c r="J25" s="905"/>
      <c r="K25" s="905"/>
      <c r="L25" s="906"/>
    </row>
    <row r="26" spans="2:12" x14ac:dyDescent="0.25">
      <c r="B26" s="904"/>
      <c r="C26" s="905"/>
      <c r="D26" s="905"/>
      <c r="E26" s="905"/>
      <c r="F26" s="905"/>
      <c r="G26" s="906"/>
      <c r="H26" s="904"/>
      <c r="I26" s="905"/>
      <c r="J26" s="905"/>
      <c r="K26" s="905"/>
      <c r="L26" s="906"/>
    </row>
    <row r="27" spans="2:12" x14ac:dyDescent="0.25">
      <c r="B27" s="904"/>
      <c r="C27" s="905"/>
      <c r="D27" s="905"/>
      <c r="E27" s="905"/>
      <c r="F27" s="905"/>
      <c r="G27" s="906"/>
      <c r="H27" s="904"/>
      <c r="I27" s="905"/>
      <c r="J27" s="905"/>
      <c r="K27" s="905"/>
      <c r="L27" s="906"/>
    </row>
    <row r="28" spans="2:12" x14ac:dyDescent="0.25">
      <c r="B28" s="904"/>
      <c r="C28" s="905"/>
      <c r="D28" s="905"/>
      <c r="E28" s="905"/>
      <c r="F28" s="905"/>
      <c r="G28" s="906"/>
      <c r="H28" s="904"/>
      <c r="I28" s="905"/>
      <c r="J28" s="905"/>
      <c r="K28" s="905"/>
      <c r="L28" s="906"/>
    </row>
    <row r="29" spans="2:12" x14ac:dyDescent="0.25">
      <c r="B29" s="904"/>
      <c r="C29" s="905"/>
      <c r="D29" s="905"/>
      <c r="E29" s="905"/>
      <c r="F29" s="905"/>
      <c r="G29" s="906"/>
      <c r="H29" s="904"/>
      <c r="I29" s="905"/>
      <c r="J29" s="905"/>
      <c r="K29" s="905"/>
      <c r="L29" s="906"/>
    </row>
    <row r="30" spans="2:12" x14ac:dyDescent="0.25">
      <c r="B30" s="904"/>
      <c r="C30" s="905"/>
      <c r="D30" s="905"/>
      <c r="E30" s="905"/>
      <c r="F30" s="905"/>
      <c r="G30" s="906"/>
      <c r="H30" s="904"/>
      <c r="I30" s="905"/>
      <c r="J30" s="905"/>
      <c r="K30" s="905"/>
      <c r="L30" s="906"/>
    </row>
    <row r="31" spans="2:12" x14ac:dyDescent="0.25">
      <c r="B31" s="904"/>
      <c r="C31" s="905"/>
      <c r="D31" s="905"/>
      <c r="E31" s="905"/>
      <c r="F31" s="905"/>
      <c r="G31" s="906"/>
      <c r="H31" s="904"/>
      <c r="I31" s="905"/>
      <c r="J31" s="905"/>
      <c r="K31" s="905"/>
      <c r="L31" s="906"/>
    </row>
    <row r="32" spans="2:12" x14ac:dyDescent="0.25">
      <c r="B32" s="904"/>
      <c r="C32" s="905"/>
      <c r="D32" s="905"/>
      <c r="E32" s="905"/>
      <c r="F32" s="905"/>
      <c r="G32" s="906"/>
      <c r="H32" s="904"/>
      <c r="I32" s="905"/>
      <c r="J32" s="905"/>
      <c r="K32" s="905"/>
      <c r="L32" s="906"/>
    </row>
    <row r="33" spans="2:12" x14ac:dyDescent="0.25">
      <c r="B33" s="904"/>
      <c r="C33" s="905"/>
      <c r="D33" s="905"/>
      <c r="E33" s="905"/>
      <c r="F33" s="905"/>
      <c r="G33" s="906"/>
      <c r="H33" s="904"/>
      <c r="I33" s="905"/>
      <c r="J33" s="905"/>
      <c r="K33" s="905"/>
      <c r="L33" s="906"/>
    </row>
    <row r="34" spans="2:12" x14ac:dyDescent="0.25">
      <c r="B34" s="904"/>
      <c r="C34" s="905"/>
      <c r="D34" s="905"/>
      <c r="E34" s="905"/>
      <c r="F34" s="905"/>
      <c r="G34" s="906"/>
      <c r="H34" s="904"/>
      <c r="I34" s="905"/>
      <c r="J34" s="905"/>
      <c r="K34" s="905"/>
      <c r="L34" s="906"/>
    </row>
    <row r="35" spans="2:12" x14ac:dyDescent="0.25">
      <c r="B35" s="904"/>
      <c r="C35" s="905"/>
      <c r="D35" s="905"/>
      <c r="E35" s="905"/>
      <c r="F35" s="905"/>
      <c r="G35" s="906"/>
      <c r="H35" s="904"/>
      <c r="I35" s="905"/>
      <c r="J35" s="905"/>
      <c r="K35" s="905"/>
      <c r="L35" s="906"/>
    </row>
    <row r="36" spans="2:12" x14ac:dyDescent="0.25">
      <c r="B36" s="904"/>
      <c r="C36" s="905"/>
      <c r="D36" s="905"/>
      <c r="E36" s="905"/>
      <c r="F36" s="905"/>
      <c r="G36" s="906"/>
      <c r="H36" s="904"/>
      <c r="I36" s="905"/>
      <c r="J36" s="905"/>
      <c r="K36" s="905"/>
      <c r="L36" s="906"/>
    </row>
    <row r="37" spans="2:12" ht="15" customHeight="1" x14ac:dyDescent="0.25">
      <c r="B37" s="1014">
        <v>3</v>
      </c>
      <c r="C37" s="1015"/>
      <c r="D37" s="1015"/>
      <c r="E37" s="1015"/>
      <c r="F37" s="1015"/>
      <c r="G37" s="1016"/>
      <c r="H37" s="1014">
        <v>4</v>
      </c>
      <c r="I37" s="1015"/>
      <c r="J37" s="1015"/>
      <c r="K37" s="1015"/>
      <c r="L37" s="1016"/>
    </row>
    <row r="38" spans="2:12" ht="15.75" thickBot="1" x14ac:dyDescent="0.3">
      <c r="B38" s="1017"/>
      <c r="C38" s="1018"/>
      <c r="D38" s="1018"/>
      <c r="E38" s="1018"/>
      <c r="F38" s="1018"/>
      <c r="G38" s="1019"/>
      <c r="H38" s="1017"/>
      <c r="I38" s="1018"/>
      <c r="J38" s="1018"/>
      <c r="K38" s="1018"/>
      <c r="L38" s="1019"/>
    </row>
    <row r="39" spans="2:12" x14ac:dyDescent="0.25">
      <c r="B39" s="901" t="s">
        <v>660</v>
      </c>
      <c r="C39" s="902"/>
      <c r="D39" s="902"/>
      <c r="E39" s="902"/>
      <c r="F39" s="902"/>
      <c r="G39" s="903"/>
      <c r="H39" s="901" t="s">
        <v>661</v>
      </c>
      <c r="I39" s="902"/>
      <c r="J39" s="902"/>
      <c r="K39" s="902"/>
      <c r="L39" s="903"/>
    </row>
    <row r="40" spans="2:12" x14ac:dyDescent="0.25">
      <c r="B40" s="904"/>
      <c r="C40" s="905"/>
      <c r="D40" s="905"/>
      <c r="E40" s="905"/>
      <c r="F40" s="905"/>
      <c r="G40" s="906"/>
      <c r="H40" s="904"/>
      <c r="I40" s="905"/>
      <c r="J40" s="905"/>
      <c r="K40" s="905"/>
      <c r="L40" s="906"/>
    </row>
    <row r="41" spans="2:12" x14ac:dyDescent="0.25">
      <c r="B41" s="904"/>
      <c r="C41" s="905"/>
      <c r="D41" s="905"/>
      <c r="E41" s="905"/>
      <c r="F41" s="905"/>
      <c r="G41" s="906"/>
      <c r="H41" s="904"/>
      <c r="I41" s="905"/>
      <c r="J41" s="905"/>
      <c r="K41" s="905"/>
      <c r="L41" s="906"/>
    </row>
    <row r="42" spans="2:12" x14ac:dyDescent="0.25">
      <c r="B42" s="904"/>
      <c r="C42" s="905"/>
      <c r="D42" s="905"/>
      <c r="E42" s="905"/>
      <c r="F42" s="905"/>
      <c r="G42" s="906"/>
      <c r="H42" s="904"/>
      <c r="I42" s="905"/>
      <c r="J42" s="905"/>
      <c r="K42" s="905"/>
      <c r="L42" s="906"/>
    </row>
    <row r="43" spans="2:12" x14ac:dyDescent="0.25">
      <c r="B43" s="904"/>
      <c r="C43" s="905"/>
      <c r="D43" s="905"/>
      <c r="E43" s="905"/>
      <c r="F43" s="905"/>
      <c r="G43" s="906"/>
      <c r="H43" s="904"/>
      <c r="I43" s="905"/>
      <c r="J43" s="905"/>
      <c r="K43" s="905"/>
      <c r="L43" s="906"/>
    </row>
    <row r="44" spans="2:12" x14ac:dyDescent="0.25">
      <c r="B44" s="904"/>
      <c r="C44" s="905"/>
      <c r="D44" s="905"/>
      <c r="E44" s="905"/>
      <c r="F44" s="905"/>
      <c r="G44" s="906"/>
      <c r="H44" s="904"/>
      <c r="I44" s="905"/>
      <c r="J44" s="905"/>
      <c r="K44" s="905"/>
      <c r="L44" s="906"/>
    </row>
    <row r="45" spans="2:12" x14ac:dyDescent="0.25">
      <c r="B45" s="904"/>
      <c r="C45" s="905"/>
      <c r="D45" s="905"/>
      <c r="E45" s="905"/>
      <c r="F45" s="905"/>
      <c r="G45" s="906"/>
      <c r="H45" s="904"/>
      <c r="I45" s="905"/>
      <c r="J45" s="905"/>
      <c r="K45" s="905"/>
      <c r="L45" s="906"/>
    </row>
    <row r="46" spans="2:12" x14ac:dyDescent="0.25">
      <c r="B46" s="904"/>
      <c r="C46" s="905"/>
      <c r="D46" s="905"/>
      <c r="E46" s="905"/>
      <c r="F46" s="905"/>
      <c r="G46" s="906"/>
      <c r="H46" s="904"/>
      <c r="I46" s="905"/>
      <c r="J46" s="905"/>
      <c r="K46" s="905"/>
      <c r="L46" s="906"/>
    </row>
    <row r="47" spans="2:12" x14ac:dyDescent="0.25">
      <c r="B47" s="904"/>
      <c r="C47" s="905"/>
      <c r="D47" s="905"/>
      <c r="E47" s="905"/>
      <c r="F47" s="905"/>
      <c r="G47" s="906"/>
      <c r="H47" s="904"/>
      <c r="I47" s="905"/>
      <c r="J47" s="905"/>
      <c r="K47" s="905"/>
      <c r="L47" s="906"/>
    </row>
    <row r="48" spans="2:12" x14ac:dyDescent="0.25">
      <c r="B48" s="904"/>
      <c r="C48" s="905"/>
      <c r="D48" s="905"/>
      <c r="E48" s="905"/>
      <c r="F48" s="905"/>
      <c r="G48" s="906"/>
      <c r="H48" s="904"/>
      <c r="I48" s="905"/>
      <c r="J48" s="905"/>
      <c r="K48" s="905"/>
      <c r="L48" s="906"/>
    </row>
    <row r="49" spans="2:12" x14ac:dyDescent="0.25">
      <c r="B49" s="904"/>
      <c r="C49" s="905"/>
      <c r="D49" s="905"/>
      <c r="E49" s="905"/>
      <c r="F49" s="905"/>
      <c r="G49" s="906"/>
      <c r="H49" s="904"/>
      <c r="I49" s="905"/>
      <c r="J49" s="905"/>
      <c r="K49" s="905"/>
      <c r="L49" s="906"/>
    </row>
    <row r="50" spans="2:12" x14ac:dyDescent="0.25">
      <c r="B50" s="904"/>
      <c r="C50" s="905"/>
      <c r="D50" s="905"/>
      <c r="E50" s="905"/>
      <c r="F50" s="905"/>
      <c r="G50" s="906"/>
      <c r="H50" s="904"/>
      <c r="I50" s="905"/>
      <c r="J50" s="905"/>
      <c r="K50" s="905"/>
      <c r="L50" s="906"/>
    </row>
    <row r="51" spans="2:12" x14ac:dyDescent="0.25">
      <c r="B51" s="904"/>
      <c r="C51" s="905"/>
      <c r="D51" s="905"/>
      <c r="E51" s="905"/>
      <c r="F51" s="905"/>
      <c r="G51" s="906"/>
      <c r="H51" s="904"/>
      <c r="I51" s="905"/>
      <c r="J51" s="905"/>
      <c r="K51" s="905"/>
      <c r="L51" s="906"/>
    </row>
    <row r="52" spans="2:12" x14ac:dyDescent="0.25">
      <c r="B52" s="904"/>
      <c r="C52" s="905"/>
      <c r="D52" s="905"/>
      <c r="E52" s="905"/>
      <c r="F52" s="905"/>
      <c r="G52" s="906"/>
      <c r="H52" s="904"/>
      <c r="I52" s="905"/>
      <c r="J52" s="905"/>
      <c r="K52" s="905"/>
      <c r="L52" s="906"/>
    </row>
    <row r="53" spans="2:12" ht="15" customHeight="1" x14ac:dyDescent="0.25">
      <c r="B53" s="1014">
        <v>5</v>
      </c>
      <c r="C53" s="1015"/>
      <c r="D53" s="1015"/>
      <c r="E53" s="1015"/>
      <c r="F53" s="1015"/>
      <c r="G53" s="1016"/>
      <c r="H53" s="1014">
        <v>6</v>
      </c>
      <c r="I53" s="1015"/>
      <c r="J53" s="1015"/>
      <c r="K53" s="1015"/>
      <c r="L53" s="1016"/>
    </row>
    <row r="54" spans="2:12" ht="15.75" thickBot="1" x14ac:dyDescent="0.3">
      <c r="B54" s="1017"/>
      <c r="C54" s="1018"/>
      <c r="D54" s="1018"/>
      <c r="E54" s="1018"/>
      <c r="F54" s="1018"/>
      <c r="G54" s="1019"/>
      <c r="H54" s="1017"/>
      <c r="I54" s="1018"/>
      <c r="J54" s="1018"/>
      <c r="K54" s="1018"/>
      <c r="L54" s="1019"/>
    </row>
    <row r="55" spans="2:12" x14ac:dyDescent="0.25">
      <c r="B55" s="901" t="s">
        <v>660</v>
      </c>
      <c r="C55" s="902"/>
      <c r="D55" s="902"/>
      <c r="E55" s="902"/>
      <c r="F55" s="902"/>
      <c r="G55" s="903"/>
      <c r="H55" s="901" t="s">
        <v>661</v>
      </c>
      <c r="I55" s="902"/>
      <c r="J55" s="902"/>
      <c r="K55" s="902"/>
      <c r="L55" s="903"/>
    </row>
    <row r="56" spans="2:12" x14ac:dyDescent="0.25">
      <c r="B56" s="904"/>
      <c r="C56" s="905"/>
      <c r="D56" s="905"/>
      <c r="E56" s="905"/>
      <c r="F56" s="905"/>
      <c r="G56" s="906"/>
      <c r="H56" s="904"/>
      <c r="I56" s="905"/>
      <c r="J56" s="905"/>
      <c r="K56" s="905"/>
      <c r="L56" s="906"/>
    </row>
    <row r="57" spans="2:12" x14ac:dyDescent="0.25">
      <c r="B57" s="904"/>
      <c r="C57" s="905"/>
      <c r="D57" s="905"/>
      <c r="E57" s="905"/>
      <c r="F57" s="905"/>
      <c r="G57" s="906"/>
      <c r="H57" s="904"/>
      <c r="I57" s="905"/>
      <c r="J57" s="905"/>
      <c r="K57" s="905"/>
      <c r="L57" s="906"/>
    </row>
    <row r="58" spans="2:12" x14ac:dyDescent="0.25">
      <c r="B58" s="904"/>
      <c r="C58" s="905"/>
      <c r="D58" s="905"/>
      <c r="E58" s="905"/>
      <c r="F58" s="905"/>
      <c r="G58" s="906"/>
      <c r="H58" s="904"/>
      <c r="I58" s="905"/>
      <c r="J58" s="905"/>
      <c r="K58" s="905"/>
      <c r="L58" s="906"/>
    </row>
    <row r="59" spans="2:12" x14ac:dyDescent="0.25">
      <c r="B59" s="904"/>
      <c r="C59" s="905"/>
      <c r="D59" s="905"/>
      <c r="E59" s="905"/>
      <c r="F59" s="905"/>
      <c r="G59" s="906"/>
      <c r="H59" s="904"/>
      <c r="I59" s="905"/>
      <c r="J59" s="905"/>
      <c r="K59" s="905"/>
      <c r="L59" s="906"/>
    </row>
    <row r="60" spans="2:12" x14ac:dyDescent="0.25">
      <c r="B60" s="904"/>
      <c r="C60" s="905"/>
      <c r="D60" s="905"/>
      <c r="E60" s="905"/>
      <c r="F60" s="905"/>
      <c r="G60" s="906"/>
      <c r="H60" s="904"/>
      <c r="I60" s="905"/>
      <c r="J60" s="905"/>
      <c r="K60" s="905"/>
      <c r="L60" s="906"/>
    </row>
    <row r="61" spans="2:12" x14ac:dyDescent="0.25">
      <c r="B61" s="904"/>
      <c r="C61" s="905"/>
      <c r="D61" s="905"/>
      <c r="E61" s="905"/>
      <c r="F61" s="905"/>
      <c r="G61" s="906"/>
      <c r="H61" s="904"/>
      <c r="I61" s="905"/>
      <c r="J61" s="905"/>
      <c r="K61" s="905"/>
      <c r="L61" s="906"/>
    </row>
    <row r="62" spans="2:12" x14ac:dyDescent="0.25">
      <c r="B62" s="904"/>
      <c r="C62" s="905"/>
      <c r="D62" s="905"/>
      <c r="E62" s="905"/>
      <c r="F62" s="905"/>
      <c r="G62" s="906"/>
      <c r="H62" s="904"/>
      <c r="I62" s="905"/>
      <c r="J62" s="905"/>
      <c r="K62" s="905"/>
      <c r="L62" s="906"/>
    </row>
    <row r="63" spans="2:12" x14ac:dyDescent="0.25">
      <c r="B63" s="904"/>
      <c r="C63" s="905"/>
      <c r="D63" s="905"/>
      <c r="E63" s="905"/>
      <c r="F63" s="905"/>
      <c r="G63" s="906"/>
      <c r="H63" s="904"/>
      <c r="I63" s="905"/>
      <c r="J63" s="905"/>
      <c r="K63" s="905"/>
      <c r="L63" s="906"/>
    </row>
    <row r="64" spans="2:12" x14ac:dyDescent="0.25">
      <c r="B64" s="904"/>
      <c r="C64" s="905"/>
      <c r="D64" s="905"/>
      <c r="E64" s="905"/>
      <c r="F64" s="905"/>
      <c r="G64" s="906"/>
      <c r="H64" s="904"/>
      <c r="I64" s="905"/>
      <c r="J64" s="905"/>
      <c r="K64" s="905"/>
      <c r="L64" s="906"/>
    </row>
    <row r="65" spans="2:12" x14ac:dyDescent="0.25">
      <c r="B65" s="904"/>
      <c r="C65" s="905"/>
      <c r="D65" s="905"/>
      <c r="E65" s="905"/>
      <c r="F65" s="905"/>
      <c r="G65" s="906"/>
      <c r="H65" s="904"/>
      <c r="I65" s="905"/>
      <c r="J65" s="905"/>
      <c r="K65" s="905"/>
      <c r="L65" s="906"/>
    </row>
    <row r="66" spans="2:12" x14ac:dyDescent="0.25">
      <c r="B66" s="904"/>
      <c r="C66" s="905"/>
      <c r="D66" s="905"/>
      <c r="E66" s="905"/>
      <c r="F66" s="905"/>
      <c r="G66" s="906"/>
      <c r="H66" s="904"/>
      <c r="I66" s="905"/>
      <c r="J66" s="905"/>
      <c r="K66" s="905"/>
      <c r="L66" s="906"/>
    </row>
    <row r="67" spans="2:12" x14ac:dyDescent="0.25">
      <c r="B67" s="904"/>
      <c r="C67" s="905"/>
      <c r="D67" s="905"/>
      <c r="E67" s="905"/>
      <c r="F67" s="905"/>
      <c r="G67" s="906"/>
      <c r="H67" s="904"/>
      <c r="I67" s="905"/>
      <c r="J67" s="905"/>
      <c r="K67" s="905"/>
      <c r="L67" s="906"/>
    </row>
    <row r="68" spans="2:12" x14ac:dyDescent="0.25">
      <c r="B68" s="904"/>
      <c r="C68" s="905"/>
      <c r="D68" s="905"/>
      <c r="E68" s="905"/>
      <c r="F68" s="905"/>
      <c r="G68" s="906"/>
      <c r="H68" s="904"/>
      <c r="I68" s="905"/>
      <c r="J68" s="905"/>
      <c r="K68" s="905"/>
      <c r="L68" s="906"/>
    </row>
    <row r="69" spans="2:12" ht="15" customHeight="1" x14ac:dyDescent="0.25">
      <c r="B69" s="1014">
        <v>7</v>
      </c>
      <c r="C69" s="1015"/>
      <c r="D69" s="1015"/>
      <c r="E69" s="1015"/>
      <c r="F69" s="1015"/>
      <c r="G69" s="1016"/>
      <c r="H69" s="1014">
        <v>8</v>
      </c>
      <c r="I69" s="1015"/>
      <c r="J69" s="1015"/>
      <c r="K69" s="1015"/>
      <c r="L69" s="1016"/>
    </row>
    <row r="70" spans="2:12" ht="15.75" thickBot="1" x14ac:dyDescent="0.3">
      <c r="B70" s="1017"/>
      <c r="C70" s="1018"/>
      <c r="D70" s="1018"/>
      <c r="E70" s="1018"/>
      <c r="F70" s="1018"/>
      <c r="G70" s="1019"/>
      <c r="H70" s="1017"/>
      <c r="I70" s="1018"/>
      <c r="J70" s="1018"/>
      <c r="K70" s="1018"/>
      <c r="L70" s="1019"/>
    </row>
    <row r="71" spans="2:12" x14ac:dyDescent="0.25">
      <c r="B71" s="901" t="s">
        <v>660</v>
      </c>
      <c r="C71" s="902"/>
      <c r="D71" s="902"/>
      <c r="E71" s="902"/>
      <c r="F71" s="902"/>
      <c r="G71" s="903"/>
      <c r="H71" s="901" t="s">
        <v>661</v>
      </c>
      <c r="I71" s="902"/>
      <c r="J71" s="902"/>
      <c r="K71" s="902"/>
      <c r="L71" s="903"/>
    </row>
    <row r="72" spans="2:12" x14ac:dyDescent="0.25">
      <c r="B72" s="904"/>
      <c r="C72" s="905"/>
      <c r="D72" s="905"/>
      <c r="E72" s="905"/>
      <c r="F72" s="905"/>
      <c r="G72" s="906"/>
      <c r="H72" s="904"/>
      <c r="I72" s="905"/>
      <c r="J72" s="905"/>
      <c r="K72" s="905"/>
      <c r="L72" s="906"/>
    </row>
    <row r="73" spans="2:12" x14ac:dyDescent="0.25">
      <c r="B73" s="904"/>
      <c r="C73" s="905"/>
      <c r="D73" s="905"/>
      <c r="E73" s="905"/>
      <c r="F73" s="905"/>
      <c r="G73" s="906"/>
      <c r="H73" s="904"/>
      <c r="I73" s="905"/>
      <c r="J73" s="905"/>
      <c r="K73" s="905"/>
      <c r="L73" s="906"/>
    </row>
    <row r="74" spans="2:12" x14ac:dyDescent="0.25">
      <c r="B74" s="904"/>
      <c r="C74" s="905"/>
      <c r="D74" s="905"/>
      <c r="E74" s="905"/>
      <c r="F74" s="905"/>
      <c r="G74" s="906"/>
      <c r="H74" s="904"/>
      <c r="I74" s="905"/>
      <c r="J74" s="905"/>
      <c r="K74" s="905"/>
      <c r="L74" s="906"/>
    </row>
    <row r="75" spans="2:12" x14ac:dyDescent="0.25">
      <c r="B75" s="904"/>
      <c r="C75" s="905"/>
      <c r="D75" s="905"/>
      <c r="E75" s="905"/>
      <c r="F75" s="905"/>
      <c r="G75" s="906"/>
      <c r="H75" s="904"/>
      <c r="I75" s="905"/>
      <c r="J75" s="905"/>
      <c r="K75" s="905"/>
      <c r="L75" s="906"/>
    </row>
    <row r="76" spans="2:12" x14ac:dyDescent="0.25">
      <c r="B76" s="904"/>
      <c r="C76" s="905"/>
      <c r="D76" s="905"/>
      <c r="E76" s="905"/>
      <c r="F76" s="905"/>
      <c r="G76" s="906"/>
      <c r="H76" s="904"/>
      <c r="I76" s="905"/>
      <c r="J76" s="905"/>
      <c r="K76" s="905"/>
      <c r="L76" s="906"/>
    </row>
    <row r="77" spans="2:12" x14ac:dyDescent="0.25">
      <c r="B77" s="904"/>
      <c r="C77" s="905"/>
      <c r="D77" s="905"/>
      <c r="E77" s="905"/>
      <c r="F77" s="905"/>
      <c r="G77" s="906"/>
      <c r="H77" s="904"/>
      <c r="I77" s="905"/>
      <c r="J77" s="905"/>
      <c r="K77" s="905"/>
      <c r="L77" s="906"/>
    </row>
    <row r="78" spans="2:12" x14ac:dyDescent="0.25">
      <c r="B78" s="904"/>
      <c r="C78" s="905"/>
      <c r="D78" s="905"/>
      <c r="E78" s="905"/>
      <c r="F78" s="905"/>
      <c r="G78" s="906"/>
      <c r="H78" s="904"/>
      <c r="I78" s="905"/>
      <c r="J78" s="905"/>
      <c r="K78" s="905"/>
      <c r="L78" s="906"/>
    </row>
    <row r="79" spans="2:12" x14ac:dyDescent="0.25">
      <c r="B79" s="904"/>
      <c r="C79" s="905"/>
      <c r="D79" s="905"/>
      <c r="E79" s="905"/>
      <c r="F79" s="905"/>
      <c r="G79" s="906"/>
      <c r="H79" s="904"/>
      <c r="I79" s="905"/>
      <c r="J79" s="905"/>
      <c r="K79" s="905"/>
      <c r="L79" s="906"/>
    </row>
    <row r="80" spans="2:12" x14ac:dyDescent="0.25">
      <c r="B80" s="904"/>
      <c r="C80" s="905"/>
      <c r="D80" s="905"/>
      <c r="E80" s="905"/>
      <c r="F80" s="905"/>
      <c r="G80" s="906"/>
      <c r="H80" s="904"/>
      <c r="I80" s="905"/>
      <c r="J80" s="905"/>
      <c r="K80" s="905"/>
      <c r="L80" s="906"/>
    </row>
    <row r="81" spans="2:12" x14ac:dyDescent="0.25">
      <c r="B81" s="904"/>
      <c r="C81" s="905"/>
      <c r="D81" s="905"/>
      <c r="E81" s="905"/>
      <c r="F81" s="905"/>
      <c r="G81" s="906"/>
      <c r="H81" s="904"/>
      <c r="I81" s="905"/>
      <c r="J81" s="905"/>
      <c r="K81" s="905"/>
      <c r="L81" s="906"/>
    </row>
    <row r="82" spans="2:12" x14ac:dyDescent="0.25">
      <c r="B82" s="904"/>
      <c r="C82" s="905"/>
      <c r="D82" s="905"/>
      <c r="E82" s="905"/>
      <c r="F82" s="905"/>
      <c r="G82" s="906"/>
      <c r="H82" s="904"/>
      <c r="I82" s="905"/>
      <c r="J82" s="905"/>
      <c r="K82" s="905"/>
      <c r="L82" s="906"/>
    </row>
    <row r="83" spans="2:12" x14ac:dyDescent="0.25">
      <c r="B83" s="904"/>
      <c r="C83" s="905"/>
      <c r="D83" s="905"/>
      <c r="E83" s="905"/>
      <c r="F83" s="905"/>
      <c r="G83" s="906"/>
      <c r="H83" s="904"/>
      <c r="I83" s="905"/>
      <c r="J83" s="905"/>
      <c r="K83" s="905"/>
      <c r="L83" s="906"/>
    </row>
    <row r="84" spans="2:12" x14ac:dyDescent="0.25">
      <c r="B84" s="904"/>
      <c r="C84" s="905"/>
      <c r="D84" s="905"/>
      <c r="E84" s="905"/>
      <c r="F84" s="905"/>
      <c r="G84" s="906"/>
      <c r="H84" s="904"/>
      <c r="I84" s="905"/>
      <c r="J84" s="905"/>
      <c r="K84" s="905"/>
      <c r="L84" s="906"/>
    </row>
    <row r="85" spans="2:12" ht="15" customHeight="1" x14ac:dyDescent="0.25">
      <c r="B85" s="1014">
        <v>9</v>
      </c>
      <c r="C85" s="1015"/>
      <c r="D85" s="1015"/>
      <c r="E85" s="1015"/>
      <c r="F85" s="1015"/>
      <c r="G85" s="1016"/>
      <c r="H85" s="1014">
        <v>10</v>
      </c>
      <c r="I85" s="1015"/>
      <c r="J85" s="1015"/>
      <c r="K85" s="1015"/>
      <c r="L85" s="1016"/>
    </row>
    <row r="86" spans="2:12" ht="15.75" thickBot="1" x14ac:dyDescent="0.3">
      <c r="B86" s="1017"/>
      <c r="C86" s="1018"/>
      <c r="D86" s="1018"/>
      <c r="E86" s="1018"/>
      <c r="F86" s="1018"/>
      <c r="G86" s="1019"/>
      <c r="H86" s="1017"/>
      <c r="I86" s="1018"/>
      <c r="J86" s="1018"/>
      <c r="K86" s="1018"/>
      <c r="L86" s="1019"/>
    </row>
    <row r="87" spans="2:12" x14ac:dyDescent="0.25">
      <c r="B87" s="901" t="s">
        <v>660</v>
      </c>
      <c r="C87" s="902"/>
      <c r="D87" s="902"/>
      <c r="E87" s="902"/>
      <c r="F87" s="902"/>
      <c r="G87" s="903"/>
      <c r="H87" s="901" t="s">
        <v>661</v>
      </c>
      <c r="I87" s="902"/>
      <c r="J87" s="902"/>
      <c r="K87" s="902"/>
      <c r="L87" s="903"/>
    </row>
    <row r="88" spans="2:12" x14ac:dyDescent="0.25">
      <c r="B88" s="904"/>
      <c r="C88" s="905"/>
      <c r="D88" s="905"/>
      <c r="E88" s="905"/>
      <c r="F88" s="905"/>
      <c r="G88" s="906"/>
      <c r="H88" s="904"/>
      <c r="I88" s="905"/>
      <c r="J88" s="905"/>
      <c r="K88" s="905"/>
      <c r="L88" s="906"/>
    </row>
    <row r="89" spans="2:12" x14ac:dyDescent="0.25">
      <c r="B89" s="904"/>
      <c r="C89" s="905"/>
      <c r="D89" s="905"/>
      <c r="E89" s="905"/>
      <c r="F89" s="905"/>
      <c r="G89" s="906"/>
      <c r="H89" s="904"/>
      <c r="I89" s="905"/>
      <c r="J89" s="905"/>
      <c r="K89" s="905"/>
      <c r="L89" s="906"/>
    </row>
    <row r="90" spans="2:12" x14ac:dyDescent="0.25">
      <c r="B90" s="904"/>
      <c r="C90" s="905"/>
      <c r="D90" s="905"/>
      <c r="E90" s="905"/>
      <c r="F90" s="905"/>
      <c r="G90" s="906"/>
      <c r="H90" s="904"/>
      <c r="I90" s="905"/>
      <c r="J90" s="905"/>
      <c r="K90" s="905"/>
      <c r="L90" s="906"/>
    </row>
    <row r="91" spans="2:12" x14ac:dyDescent="0.25">
      <c r="B91" s="904"/>
      <c r="C91" s="905"/>
      <c r="D91" s="905"/>
      <c r="E91" s="905"/>
      <c r="F91" s="905"/>
      <c r="G91" s="906"/>
      <c r="H91" s="904"/>
      <c r="I91" s="905"/>
      <c r="J91" s="905"/>
      <c r="K91" s="905"/>
      <c r="L91" s="906"/>
    </row>
    <row r="92" spans="2:12" x14ac:dyDescent="0.25">
      <c r="B92" s="904"/>
      <c r="C92" s="905"/>
      <c r="D92" s="905"/>
      <c r="E92" s="905"/>
      <c r="F92" s="905"/>
      <c r="G92" s="906"/>
      <c r="H92" s="904"/>
      <c r="I92" s="905"/>
      <c r="J92" s="905"/>
      <c r="K92" s="905"/>
      <c r="L92" s="906"/>
    </row>
    <row r="93" spans="2:12" x14ac:dyDescent="0.25">
      <c r="B93" s="904"/>
      <c r="C93" s="905"/>
      <c r="D93" s="905"/>
      <c r="E93" s="905"/>
      <c r="F93" s="905"/>
      <c r="G93" s="906"/>
      <c r="H93" s="904"/>
      <c r="I93" s="905"/>
      <c r="J93" s="905"/>
      <c r="K93" s="905"/>
      <c r="L93" s="906"/>
    </row>
    <row r="94" spans="2:12" x14ac:dyDescent="0.25">
      <c r="B94" s="904"/>
      <c r="C94" s="905"/>
      <c r="D94" s="905"/>
      <c r="E94" s="905"/>
      <c r="F94" s="905"/>
      <c r="G94" s="906"/>
      <c r="H94" s="904"/>
      <c r="I94" s="905"/>
      <c r="J94" s="905"/>
      <c r="K94" s="905"/>
      <c r="L94" s="906"/>
    </row>
    <row r="95" spans="2:12" x14ac:dyDescent="0.25">
      <c r="B95" s="904"/>
      <c r="C95" s="905"/>
      <c r="D95" s="905"/>
      <c r="E95" s="905"/>
      <c r="F95" s="905"/>
      <c r="G95" s="906"/>
      <c r="H95" s="904"/>
      <c r="I95" s="905"/>
      <c r="J95" s="905"/>
      <c r="K95" s="905"/>
      <c r="L95" s="906"/>
    </row>
    <row r="96" spans="2:12" x14ac:dyDescent="0.25">
      <c r="B96" s="904"/>
      <c r="C96" s="905"/>
      <c r="D96" s="905"/>
      <c r="E96" s="905"/>
      <c r="F96" s="905"/>
      <c r="G96" s="906"/>
      <c r="H96" s="904"/>
      <c r="I96" s="905"/>
      <c r="J96" s="905"/>
      <c r="K96" s="905"/>
      <c r="L96" s="906"/>
    </row>
    <row r="97" spans="2:12" x14ac:dyDescent="0.25">
      <c r="B97" s="904"/>
      <c r="C97" s="905"/>
      <c r="D97" s="905"/>
      <c r="E97" s="905"/>
      <c r="F97" s="905"/>
      <c r="G97" s="906"/>
      <c r="H97" s="904"/>
      <c r="I97" s="905"/>
      <c r="J97" s="905"/>
      <c r="K97" s="905"/>
      <c r="L97" s="906"/>
    </row>
    <row r="98" spans="2:12" x14ac:dyDescent="0.25">
      <c r="B98" s="904"/>
      <c r="C98" s="905"/>
      <c r="D98" s="905"/>
      <c r="E98" s="905"/>
      <c r="F98" s="905"/>
      <c r="G98" s="906"/>
      <c r="H98" s="904"/>
      <c r="I98" s="905"/>
      <c r="J98" s="905"/>
      <c r="K98" s="905"/>
      <c r="L98" s="906"/>
    </row>
    <row r="99" spans="2:12" x14ac:dyDescent="0.25">
      <c r="B99" s="904"/>
      <c r="C99" s="905"/>
      <c r="D99" s="905"/>
      <c r="E99" s="905"/>
      <c r="F99" s="905"/>
      <c r="G99" s="906"/>
      <c r="H99" s="904"/>
      <c r="I99" s="905"/>
      <c r="J99" s="905"/>
      <c r="K99" s="905"/>
      <c r="L99" s="906"/>
    </row>
    <row r="100" spans="2:12" x14ac:dyDescent="0.25">
      <c r="B100" s="904"/>
      <c r="C100" s="905"/>
      <c r="D100" s="905"/>
      <c r="E100" s="905"/>
      <c r="F100" s="905"/>
      <c r="G100" s="906"/>
      <c r="H100" s="904"/>
      <c r="I100" s="905"/>
      <c r="J100" s="905"/>
      <c r="K100" s="905"/>
      <c r="L100" s="906"/>
    </row>
    <row r="101" spans="2:12" ht="15" customHeight="1" x14ac:dyDescent="0.25">
      <c r="B101" s="1014">
        <v>11</v>
      </c>
      <c r="C101" s="1015"/>
      <c r="D101" s="1015"/>
      <c r="E101" s="1015"/>
      <c r="F101" s="1015"/>
      <c r="G101" s="1016"/>
      <c r="H101" s="1014">
        <v>12</v>
      </c>
      <c r="I101" s="1015"/>
      <c r="J101" s="1015"/>
      <c r="K101" s="1015"/>
      <c r="L101" s="1016"/>
    </row>
    <row r="102" spans="2:12" ht="15.75" thickBot="1" x14ac:dyDescent="0.3">
      <c r="B102" s="1017"/>
      <c r="C102" s="1018"/>
      <c r="D102" s="1018"/>
      <c r="E102" s="1018"/>
      <c r="F102" s="1018"/>
      <c r="G102" s="1019"/>
      <c r="H102" s="1017"/>
      <c r="I102" s="1018"/>
      <c r="J102" s="1018"/>
      <c r="K102" s="1018"/>
      <c r="L102" s="1019"/>
    </row>
    <row r="103" spans="2:12" ht="309" customHeight="1" thickBot="1" x14ac:dyDescent="0.3">
      <c r="B103" s="1030" t="s">
        <v>1080</v>
      </c>
      <c r="C103" s="1006"/>
      <c r="D103" s="1006"/>
      <c r="E103" s="1006"/>
      <c r="F103" s="1006"/>
      <c r="G103" s="1006"/>
      <c r="H103" s="1006"/>
      <c r="I103" s="1006"/>
      <c r="J103" s="1006"/>
      <c r="K103" s="1006"/>
      <c r="L103" s="1007"/>
    </row>
    <row r="104" spans="2:12" x14ac:dyDescent="0.25">
      <c r="B104" s="901" t="s">
        <v>660</v>
      </c>
      <c r="C104" s="902"/>
      <c r="D104" s="902"/>
      <c r="E104" s="902"/>
      <c r="F104" s="902"/>
      <c r="G104" s="903"/>
      <c r="H104" s="901" t="s">
        <v>661</v>
      </c>
      <c r="I104" s="902"/>
      <c r="J104" s="902"/>
      <c r="K104" s="902"/>
      <c r="L104" s="903"/>
    </row>
    <row r="105" spans="2:12" x14ac:dyDescent="0.25">
      <c r="B105" s="904"/>
      <c r="C105" s="905"/>
      <c r="D105" s="905"/>
      <c r="E105" s="905"/>
      <c r="F105" s="905"/>
      <c r="G105" s="906"/>
      <c r="H105" s="904"/>
      <c r="I105" s="905"/>
      <c r="J105" s="905"/>
      <c r="K105" s="905"/>
      <c r="L105" s="906"/>
    </row>
    <row r="106" spans="2:12" x14ac:dyDescent="0.25">
      <c r="B106" s="904"/>
      <c r="C106" s="905"/>
      <c r="D106" s="905"/>
      <c r="E106" s="905"/>
      <c r="F106" s="905"/>
      <c r="G106" s="906"/>
      <c r="H106" s="904"/>
      <c r="I106" s="905"/>
      <c r="J106" s="905"/>
      <c r="K106" s="905"/>
      <c r="L106" s="906"/>
    </row>
    <row r="107" spans="2:12" x14ac:dyDescent="0.25">
      <c r="B107" s="904"/>
      <c r="C107" s="905"/>
      <c r="D107" s="905"/>
      <c r="E107" s="905"/>
      <c r="F107" s="905"/>
      <c r="G107" s="906"/>
      <c r="H107" s="904"/>
      <c r="I107" s="905"/>
      <c r="J107" s="905"/>
      <c r="K107" s="905"/>
      <c r="L107" s="906"/>
    </row>
    <row r="108" spans="2:12" x14ac:dyDescent="0.25">
      <c r="B108" s="904"/>
      <c r="C108" s="905"/>
      <c r="D108" s="905"/>
      <c r="E108" s="905"/>
      <c r="F108" s="905"/>
      <c r="G108" s="906"/>
      <c r="H108" s="904"/>
      <c r="I108" s="905"/>
      <c r="J108" s="905"/>
      <c r="K108" s="905"/>
      <c r="L108" s="906"/>
    </row>
    <row r="109" spans="2:12" x14ac:dyDescent="0.25">
      <c r="B109" s="904"/>
      <c r="C109" s="905"/>
      <c r="D109" s="905"/>
      <c r="E109" s="905"/>
      <c r="F109" s="905"/>
      <c r="G109" s="906"/>
      <c r="H109" s="904"/>
      <c r="I109" s="905"/>
      <c r="J109" s="905"/>
      <c r="K109" s="905"/>
      <c r="L109" s="906"/>
    </row>
    <row r="110" spans="2:12" x14ac:dyDescent="0.25">
      <c r="B110" s="904"/>
      <c r="C110" s="905"/>
      <c r="D110" s="905"/>
      <c r="E110" s="905"/>
      <c r="F110" s="905"/>
      <c r="G110" s="906"/>
      <c r="H110" s="904"/>
      <c r="I110" s="905"/>
      <c r="J110" s="905"/>
      <c r="K110" s="905"/>
      <c r="L110" s="906"/>
    </row>
    <row r="111" spans="2:12" x14ac:dyDescent="0.25">
      <c r="B111" s="904"/>
      <c r="C111" s="905"/>
      <c r="D111" s="905"/>
      <c r="E111" s="905"/>
      <c r="F111" s="905"/>
      <c r="G111" s="906"/>
      <c r="H111" s="904"/>
      <c r="I111" s="905"/>
      <c r="J111" s="905"/>
      <c r="K111" s="905"/>
      <c r="L111" s="906"/>
    </row>
    <row r="112" spans="2:12" x14ac:dyDescent="0.25">
      <c r="B112" s="904"/>
      <c r="C112" s="905"/>
      <c r="D112" s="905"/>
      <c r="E112" s="905"/>
      <c r="F112" s="905"/>
      <c r="G112" s="906"/>
      <c r="H112" s="904"/>
      <c r="I112" s="905"/>
      <c r="J112" s="905"/>
      <c r="K112" s="905"/>
      <c r="L112" s="906"/>
    </row>
    <row r="113" spans="2:12" x14ac:dyDescent="0.25">
      <c r="B113" s="904"/>
      <c r="C113" s="905"/>
      <c r="D113" s="905"/>
      <c r="E113" s="905"/>
      <c r="F113" s="905"/>
      <c r="G113" s="906"/>
      <c r="H113" s="904"/>
      <c r="I113" s="905"/>
      <c r="J113" s="905"/>
      <c r="K113" s="905"/>
      <c r="L113" s="906"/>
    </row>
    <row r="114" spans="2:12" x14ac:dyDescent="0.25">
      <c r="B114" s="904"/>
      <c r="C114" s="905"/>
      <c r="D114" s="905"/>
      <c r="E114" s="905"/>
      <c r="F114" s="905"/>
      <c r="G114" s="906"/>
      <c r="H114" s="904"/>
      <c r="I114" s="905"/>
      <c r="J114" s="905"/>
      <c r="K114" s="905"/>
      <c r="L114" s="906"/>
    </row>
    <row r="115" spans="2:12" x14ac:dyDescent="0.25">
      <c r="B115" s="904"/>
      <c r="C115" s="905"/>
      <c r="D115" s="905"/>
      <c r="E115" s="905"/>
      <c r="F115" s="905"/>
      <c r="G115" s="906"/>
      <c r="H115" s="904"/>
      <c r="I115" s="905"/>
      <c r="J115" s="905"/>
      <c r="K115" s="905"/>
      <c r="L115" s="906"/>
    </row>
    <row r="116" spans="2:12" x14ac:dyDescent="0.25">
      <c r="B116" s="904"/>
      <c r="C116" s="905"/>
      <c r="D116" s="905"/>
      <c r="E116" s="905"/>
      <c r="F116" s="905"/>
      <c r="G116" s="906"/>
      <c r="H116" s="904"/>
      <c r="I116" s="905"/>
      <c r="J116" s="905"/>
      <c r="K116" s="905"/>
      <c r="L116" s="906"/>
    </row>
    <row r="117" spans="2:12" x14ac:dyDescent="0.25">
      <c r="B117" s="904"/>
      <c r="C117" s="905"/>
      <c r="D117" s="905"/>
      <c r="E117" s="905"/>
      <c r="F117" s="905"/>
      <c r="G117" s="906"/>
      <c r="H117" s="904"/>
      <c r="I117" s="905"/>
      <c r="J117" s="905"/>
      <c r="K117" s="905"/>
      <c r="L117" s="906"/>
    </row>
    <row r="118" spans="2:12" ht="15" customHeight="1" x14ac:dyDescent="0.25">
      <c r="B118" s="1014">
        <v>13</v>
      </c>
      <c r="C118" s="1015"/>
      <c r="D118" s="1015"/>
      <c r="E118" s="1015"/>
      <c r="F118" s="1015"/>
      <c r="G118" s="1016"/>
      <c r="H118" s="1014">
        <v>14</v>
      </c>
      <c r="I118" s="1015"/>
      <c r="J118" s="1015"/>
      <c r="K118" s="1015"/>
      <c r="L118" s="1016"/>
    </row>
    <row r="119" spans="2:12" ht="15.75" thickBot="1" x14ac:dyDescent="0.3">
      <c r="B119" s="1017"/>
      <c r="C119" s="1018"/>
      <c r="D119" s="1018"/>
      <c r="E119" s="1018"/>
      <c r="F119" s="1018"/>
      <c r="G119" s="1019"/>
      <c r="H119" s="1017"/>
      <c r="I119" s="1018"/>
      <c r="J119" s="1018"/>
      <c r="K119" s="1018"/>
      <c r="L119" s="1019"/>
    </row>
    <row r="120" spans="2:12" x14ac:dyDescent="0.25">
      <c r="B120" s="901" t="s">
        <v>660</v>
      </c>
      <c r="C120" s="902"/>
      <c r="D120" s="902"/>
      <c r="E120" s="902"/>
      <c r="F120" s="902"/>
      <c r="G120" s="903"/>
      <c r="H120" s="901" t="s">
        <v>661</v>
      </c>
      <c r="I120" s="902"/>
      <c r="J120" s="902"/>
      <c r="K120" s="902"/>
      <c r="L120" s="903"/>
    </row>
    <row r="121" spans="2:12" x14ac:dyDescent="0.25">
      <c r="B121" s="904"/>
      <c r="C121" s="905"/>
      <c r="D121" s="905"/>
      <c r="E121" s="905"/>
      <c r="F121" s="905"/>
      <c r="G121" s="906"/>
      <c r="H121" s="904"/>
      <c r="I121" s="905"/>
      <c r="J121" s="905"/>
      <c r="K121" s="905"/>
      <c r="L121" s="906"/>
    </row>
    <row r="122" spans="2:12" x14ac:dyDescent="0.25">
      <c r="B122" s="904"/>
      <c r="C122" s="905"/>
      <c r="D122" s="905"/>
      <c r="E122" s="905"/>
      <c r="F122" s="905"/>
      <c r="G122" s="906"/>
      <c r="H122" s="904"/>
      <c r="I122" s="905"/>
      <c r="J122" s="905"/>
      <c r="K122" s="905"/>
      <c r="L122" s="906"/>
    </row>
    <row r="123" spans="2:12" x14ac:dyDescent="0.25">
      <c r="B123" s="904"/>
      <c r="C123" s="905"/>
      <c r="D123" s="905"/>
      <c r="E123" s="905"/>
      <c r="F123" s="905"/>
      <c r="G123" s="906"/>
      <c r="H123" s="904"/>
      <c r="I123" s="905"/>
      <c r="J123" s="905"/>
      <c r="K123" s="905"/>
      <c r="L123" s="906"/>
    </row>
    <row r="124" spans="2:12" x14ac:dyDescent="0.25">
      <c r="B124" s="904"/>
      <c r="C124" s="905"/>
      <c r="D124" s="905"/>
      <c r="E124" s="905"/>
      <c r="F124" s="905"/>
      <c r="G124" s="906"/>
      <c r="H124" s="904"/>
      <c r="I124" s="905"/>
      <c r="J124" s="905"/>
      <c r="K124" s="905"/>
      <c r="L124" s="906"/>
    </row>
    <row r="125" spans="2:12" x14ac:dyDescent="0.25">
      <c r="B125" s="904"/>
      <c r="C125" s="905"/>
      <c r="D125" s="905"/>
      <c r="E125" s="905"/>
      <c r="F125" s="905"/>
      <c r="G125" s="906"/>
      <c r="H125" s="904"/>
      <c r="I125" s="905"/>
      <c r="J125" s="905"/>
      <c r="K125" s="905"/>
      <c r="L125" s="906"/>
    </row>
    <row r="126" spans="2:12" x14ac:dyDescent="0.25">
      <c r="B126" s="904"/>
      <c r="C126" s="905"/>
      <c r="D126" s="905"/>
      <c r="E126" s="905"/>
      <c r="F126" s="905"/>
      <c r="G126" s="906"/>
      <c r="H126" s="904"/>
      <c r="I126" s="905"/>
      <c r="J126" s="905"/>
      <c r="K126" s="905"/>
      <c r="L126" s="906"/>
    </row>
    <row r="127" spans="2:12" x14ac:dyDescent="0.25">
      <c r="B127" s="904"/>
      <c r="C127" s="905"/>
      <c r="D127" s="905"/>
      <c r="E127" s="905"/>
      <c r="F127" s="905"/>
      <c r="G127" s="906"/>
      <c r="H127" s="904"/>
      <c r="I127" s="905"/>
      <c r="J127" s="905"/>
      <c r="K127" s="905"/>
      <c r="L127" s="906"/>
    </row>
    <row r="128" spans="2:12" x14ac:dyDescent="0.25">
      <c r="B128" s="904"/>
      <c r="C128" s="905"/>
      <c r="D128" s="905"/>
      <c r="E128" s="905"/>
      <c r="F128" s="905"/>
      <c r="G128" s="906"/>
      <c r="H128" s="904"/>
      <c r="I128" s="905"/>
      <c r="J128" s="905"/>
      <c r="K128" s="905"/>
      <c r="L128" s="906"/>
    </row>
    <row r="129" spans="2:12" x14ac:dyDescent="0.25">
      <c r="B129" s="904"/>
      <c r="C129" s="905"/>
      <c r="D129" s="905"/>
      <c r="E129" s="905"/>
      <c r="F129" s="905"/>
      <c r="G129" s="906"/>
      <c r="H129" s="904"/>
      <c r="I129" s="905"/>
      <c r="J129" s="905"/>
      <c r="K129" s="905"/>
      <c r="L129" s="906"/>
    </row>
    <row r="130" spans="2:12" x14ac:dyDescent="0.25">
      <c r="B130" s="904"/>
      <c r="C130" s="905"/>
      <c r="D130" s="905"/>
      <c r="E130" s="905"/>
      <c r="F130" s="905"/>
      <c r="G130" s="906"/>
      <c r="H130" s="904"/>
      <c r="I130" s="905"/>
      <c r="J130" s="905"/>
      <c r="K130" s="905"/>
      <c r="L130" s="906"/>
    </row>
    <row r="131" spans="2:12" x14ac:dyDescent="0.25">
      <c r="B131" s="904"/>
      <c r="C131" s="905"/>
      <c r="D131" s="905"/>
      <c r="E131" s="905"/>
      <c r="F131" s="905"/>
      <c r="G131" s="906"/>
      <c r="H131" s="904"/>
      <c r="I131" s="905"/>
      <c r="J131" s="905"/>
      <c r="K131" s="905"/>
      <c r="L131" s="906"/>
    </row>
    <row r="132" spans="2:12" x14ac:dyDescent="0.25">
      <c r="B132" s="904"/>
      <c r="C132" s="905"/>
      <c r="D132" s="905"/>
      <c r="E132" s="905"/>
      <c r="F132" s="905"/>
      <c r="G132" s="906"/>
      <c r="H132" s="904"/>
      <c r="I132" s="905"/>
      <c r="J132" s="905"/>
      <c r="K132" s="905"/>
      <c r="L132" s="906"/>
    </row>
    <row r="133" spans="2:12" x14ac:dyDescent="0.25">
      <c r="B133" s="904"/>
      <c r="C133" s="905"/>
      <c r="D133" s="905"/>
      <c r="E133" s="905"/>
      <c r="F133" s="905"/>
      <c r="G133" s="906"/>
      <c r="H133" s="904"/>
      <c r="I133" s="905"/>
      <c r="J133" s="905"/>
      <c r="K133" s="905"/>
      <c r="L133" s="906"/>
    </row>
    <row r="134" spans="2:12" ht="15" customHeight="1" x14ac:dyDescent="0.25">
      <c r="B134" s="1014">
        <v>15</v>
      </c>
      <c r="C134" s="1015"/>
      <c r="D134" s="1015"/>
      <c r="E134" s="1015"/>
      <c r="F134" s="1015"/>
      <c r="G134" s="1016"/>
      <c r="H134" s="1014">
        <v>16</v>
      </c>
      <c r="I134" s="1015"/>
      <c r="J134" s="1015"/>
      <c r="K134" s="1015"/>
      <c r="L134" s="1016"/>
    </row>
    <row r="135" spans="2:12" ht="15.75" thickBot="1" x14ac:dyDescent="0.3">
      <c r="B135" s="1017"/>
      <c r="C135" s="1018"/>
      <c r="D135" s="1018"/>
      <c r="E135" s="1018"/>
      <c r="F135" s="1018"/>
      <c r="G135" s="1019"/>
      <c r="H135" s="1017"/>
      <c r="I135" s="1018"/>
      <c r="J135" s="1018"/>
      <c r="K135" s="1018"/>
      <c r="L135" s="1019"/>
    </row>
    <row r="136" spans="2:12" x14ac:dyDescent="0.25">
      <c r="B136" s="901" t="s">
        <v>660</v>
      </c>
      <c r="C136" s="902"/>
      <c r="D136" s="902"/>
      <c r="E136" s="902"/>
      <c r="F136" s="902"/>
      <c r="G136" s="903"/>
      <c r="H136" s="901"/>
      <c r="I136" s="902"/>
      <c r="J136" s="902"/>
      <c r="K136" s="902"/>
      <c r="L136" s="903"/>
    </row>
    <row r="137" spans="2:12" x14ac:dyDescent="0.25">
      <c r="B137" s="904"/>
      <c r="C137" s="905"/>
      <c r="D137" s="905"/>
      <c r="E137" s="905"/>
      <c r="F137" s="905"/>
      <c r="G137" s="906"/>
      <c r="H137" s="904"/>
      <c r="I137" s="905"/>
      <c r="J137" s="905"/>
      <c r="K137" s="905"/>
      <c r="L137" s="906"/>
    </row>
    <row r="138" spans="2:12" x14ac:dyDescent="0.25">
      <c r="B138" s="904"/>
      <c r="C138" s="905"/>
      <c r="D138" s="905"/>
      <c r="E138" s="905"/>
      <c r="F138" s="905"/>
      <c r="G138" s="906"/>
      <c r="H138" s="904"/>
      <c r="I138" s="905"/>
      <c r="J138" s="905"/>
      <c r="K138" s="905"/>
      <c r="L138" s="906"/>
    </row>
    <row r="139" spans="2:12" x14ac:dyDescent="0.25">
      <c r="B139" s="904"/>
      <c r="C139" s="905"/>
      <c r="D139" s="905"/>
      <c r="E139" s="905"/>
      <c r="F139" s="905"/>
      <c r="G139" s="906"/>
      <c r="H139" s="904"/>
      <c r="I139" s="905"/>
      <c r="J139" s="905"/>
      <c r="K139" s="905"/>
      <c r="L139" s="906"/>
    </row>
    <row r="140" spans="2:12" x14ac:dyDescent="0.25">
      <c r="B140" s="904"/>
      <c r="C140" s="905"/>
      <c r="D140" s="905"/>
      <c r="E140" s="905"/>
      <c r="F140" s="905"/>
      <c r="G140" s="906"/>
      <c r="H140" s="904"/>
      <c r="I140" s="905"/>
      <c r="J140" s="905"/>
      <c r="K140" s="905"/>
      <c r="L140" s="906"/>
    </row>
    <row r="141" spans="2:12" x14ac:dyDescent="0.25">
      <c r="B141" s="904"/>
      <c r="C141" s="905"/>
      <c r="D141" s="905"/>
      <c r="E141" s="905"/>
      <c r="F141" s="905"/>
      <c r="G141" s="906"/>
      <c r="H141" s="904"/>
      <c r="I141" s="905"/>
      <c r="J141" s="905"/>
      <c r="K141" s="905"/>
      <c r="L141" s="906"/>
    </row>
    <row r="142" spans="2:12" x14ac:dyDescent="0.25">
      <c r="B142" s="904"/>
      <c r="C142" s="905"/>
      <c r="D142" s="905"/>
      <c r="E142" s="905"/>
      <c r="F142" s="905"/>
      <c r="G142" s="906"/>
      <c r="H142" s="904"/>
      <c r="I142" s="905"/>
      <c r="J142" s="905"/>
      <c r="K142" s="905"/>
      <c r="L142" s="906"/>
    </row>
    <row r="143" spans="2:12" x14ac:dyDescent="0.25">
      <c r="B143" s="904"/>
      <c r="C143" s="905"/>
      <c r="D143" s="905"/>
      <c r="E143" s="905"/>
      <c r="F143" s="905"/>
      <c r="G143" s="906"/>
      <c r="H143" s="904"/>
      <c r="I143" s="905"/>
      <c r="J143" s="905"/>
      <c r="K143" s="905"/>
      <c r="L143" s="906"/>
    </row>
    <row r="144" spans="2:12" x14ac:dyDescent="0.25">
      <c r="B144" s="904"/>
      <c r="C144" s="905"/>
      <c r="D144" s="905"/>
      <c r="E144" s="905"/>
      <c r="F144" s="905"/>
      <c r="G144" s="906"/>
      <c r="H144" s="904"/>
      <c r="I144" s="905"/>
      <c r="J144" s="905"/>
      <c r="K144" s="905"/>
      <c r="L144" s="906"/>
    </row>
    <row r="145" spans="2:12" x14ac:dyDescent="0.25">
      <c r="B145" s="904"/>
      <c r="C145" s="905"/>
      <c r="D145" s="905"/>
      <c r="E145" s="905"/>
      <c r="F145" s="905"/>
      <c r="G145" s="906"/>
      <c r="H145" s="904"/>
      <c r="I145" s="905"/>
      <c r="J145" s="905"/>
      <c r="K145" s="905"/>
      <c r="L145" s="906"/>
    </row>
    <row r="146" spans="2:12" x14ac:dyDescent="0.25">
      <c r="B146" s="904"/>
      <c r="C146" s="905"/>
      <c r="D146" s="905"/>
      <c r="E146" s="905"/>
      <c r="F146" s="905"/>
      <c r="G146" s="906"/>
      <c r="H146" s="904"/>
      <c r="I146" s="905"/>
      <c r="J146" s="905"/>
      <c r="K146" s="905"/>
      <c r="L146" s="906"/>
    </row>
    <row r="147" spans="2:12" x14ac:dyDescent="0.25">
      <c r="B147" s="904"/>
      <c r="C147" s="905"/>
      <c r="D147" s="905"/>
      <c r="E147" s="905"/>
      <c r="F147" s="905"/>
      <c r="G147" s="906"/>
      <c r="H147" s="904"/>
      <c r="I147" s="905"/>
      <c r="J147" s="905"/>
      <c r="K147" s="905"/>
      <c r="L147" s="906"/>
    </row>
    <row r="148" spans="2:12" x14ac:dyDescent="0.25">
      <c r="B148" s="904"/>
      <c r="C148" s="905"/>
      <c r="D148" s="905"/>
      <c r="E148" s="905"/>
      <c r="F148" s="905"/>
      <c r="G148" s="906"/>
      <c r="H148" s="904"/>
      <c r="I148" s="905"/>
      <c r="J148" s="905"/>
      <c r="K148" s="905"/>
      <c r="L148" s="906"/>
    </row>
    <row r="149" spans="2:12" x14ac:dyDescent="0.25">
      <c r="B149" s="904"/>
      <c r="C149" s="905"/>
      <c r="D149" s="905"/>
      <c r="E149" s="905"/>
      <c r="F149" s="905"/>
      <c r="G149" s="906"/>
      <c r="H149" s="904"/>
      <c r="I149" s="905"/>
      <c r="J149" s="905"/>
      <c r="K149" s="905"/>
      <c r="L149" s="906"/>
    </row>
    <row r="150" spans="2:12" ht="15" customHeight="1" x14ac:dyDescent="0.25">
      <c r="B150" s="1014">
        <v>17</v>
      </c>
      <c r="C150" s="1015"/>
      <c r="D150" s="1015"/>
      <c r="E150" s="1015"/>
      <c r="F150" s="1015"/>
      <c r="G150" s="1016"/>
      <c r="H150" s="1014"/>
      <c r="I150" s="1015"/>
      <c r="J150" s="1015"/>
      <c r="K150" s="1015"/>
      <c r="L150" s="1016"/>
    </row>
    <row r="151" spans="2:12" ht="15.75" thickBot="1" x14ac:dyDescent="0.3">
      <c r="B151" s="1017"/>
      <c r="C151" s="1018"/>
      <c r="D151" s="1018"/>
      <c r="E151" s="1018"/>
      <c r="F151" s="1018"/>
      <c r="G151" s="1019"/>
      <c r="H151" s="1017"/>
      <c r="I151" s="1018"/>
      <c r="J151" s="1018"/>
      <c r="K151" s="1018"/>
      <c r="L151" s="1019"/>
    </row>
    <row r="152" spans="2:12" ht="139.5" customHeight="1" thickBot="1" x14ac:dyDescent="0.3">
      <c r="B152" s="1005" t="s">
        <v>1081</v>
      </c>
      <c r="C152" s="1006"/>
      <c r="D152" s="1006"/>
      <c r="E152" s="1006"/>
      <c r="F152" s="1006"/>
      <c r="G152" s="1006"/>
      <c r="H152" s="1006"/>
      <c r="I152" s="1006"/>
      <c r="J152" s="1006"/>
      <c r="K152" s="1006"/>
      <c r="L152" s="1007"/>
    </row>
    <row r="153" spans="2:12" x14ac:dyDescent="0.25">
      <c r="B153" s="901" t="s">
        <v>660</v>
      </c>
      <c r="C153" s="902"/>
      <c r="D153" s="902"/>
      <c r="E153" s="902"/>
      <c r="F153" s="902"/>
      <c r="G153" s="903"/>
      <c r="H153" s="901" t="s">
        <v>661</v>
      </c>
      <c r="I153" s="902"/>
      <c r="J153" s="902"/>
      <c r="K153" s="902"/>
      <c r="L153" s="903"/>
    </row>
    <row r="154" spans="2:12" x14ac:dyDescent="0.25">
      <c r="B154" s="904"/>
      <c r="C154" s="905"/>
      <c r="D154" s="905"/>
      <c r="E154" s="905"/>
      <c r="F154" s="905"/>
      <c r="G154" s="906"/>
      <c r="H154" s="904"/>
      <c r="I154" s="905"/>
      <c r="J154" s="905"/>
      <c r="K154" s="905"/>
      <c r="L154" s="906"/>
    </row>
    <row r="155" spans="2:12" x14ac:dyDescent="0.25">
      <c r="B155" s="904"/>
      <c r="C155" s="905"/>
      <c r="D155" s="905"/>
      <c r="E155" s="905"/>
      <c r="F155" s="905"/>
      <c r="G155" s="906"/>
      <c r="H155" s="904"/>
      <c r="I155" s="905"/>
      <c r="J155" s="905"/>
      <c r="K155" s="905"/>
      <c r="L155" s="906"/>
    </row>
    <row r="156" spans="2:12" x14ac:dyDescent="0.25">
      <c r="B156" s="904"/>
      <c r="C156" s="905"/>
      <c r="D156" s="905"/>
      <c r="E156" s="905"/>
      <c r="F156" s="905"/>
      <c r="G156" s="906"/>
      <c r="H156" s="904"/>
      <c r="I156" s="905"/>
      <c r="J156" s="905"/>
      <c r="K156" s="905"/>
      <c r="L156" s="906"/>
    </row>
    <row r="157" spans="2:12" x14ac:dyDescent="0.25">
      <c r="B157" s="904"/>
      <c r="C157" s="905"/>
      <c r="D157" s="905"/>
      <c r="E157" s="905"/>
      <c r="F157" s="905"/>
      <c r="G157" s="906"/>
      <c r="H157" s="904"/>
      <c r="I157" s="905"/>
      <c r="J157" s="905"/>
      <c r="K157" s="905"/>
      <c r="L157" s="906"/>
    </row>
    <row r="158" spans="2:12" x14ac:dyDescent="0.25">
      <c r="B158" s="904"/>
      <c r="C158" s="905"/>
      <c r="D158" s="905"/>
      <c r="E158" s="905"/>
      <c r="F158" s="905"/>
      <c r="G158" s="906"/>
      <c r="H158" s="904"/>
      <c r="I158" s="905"/>
      <c r="J158" s="905"/>
      <c r="K158" s="905"/>
      <c r="L158" s="906"/>
    </row>
    <row r="159" spans="2:12" x14ac:dyDescent="0.25">
      <c r="B159" s="904"/>
      <c r="C159" s="905"/>
      <c r="D159" s="905"/>
      <c r="E159" s="905"/>
      <c r="F159" s="905"/>
      <c r="G159" s="906"/>
      <c r="H159" s="904"/>
      <c r="I159" s="905"/>
      <c r="J159" s="905"/>
      <c r="K159" s="905"/>
      <c r="L159" s="906"/>
    </row>
    <row r="160" spans="2:12" x14ac:dyDescent="0.25">
      <c r="B160" s="904"/>
      <c r="C160" s="905"/>
      <c r="D160" s="905"/>
      <c r="E160" s="905"/>
      <c r="F160" s="905"/>
      <c r="G160" s="906"/>
      <c r="H160" s="904"/>
      <c r="I160" s="905"/>
      <c r="J160" s="905"/>
      <c r="K160" s="905"/>
      <c r="L160" s="906"/>
    </row>
    <row r="161" spans="2:12" x14ac:dyDescent="0.25">
      <c r="B161" s="904"/>
      <c r="C161" s="905"/>
      <c r="D161" s="905"/>
      <c r="E161" s="905"/>
      <c r="F161" s="905"/>
      <c r="G161" s="906"/>
      <c r="H161" s="904"/>
      <c r="I161" s="905"/>
      <c r="J161" s="905"/>
      <c r="K161" s="905"/>
      <c r="L161" s="906"/>
    </row>
    <row r="162" spans="2:12" x14ac:dyDescent="0.25">
      <c r="B162" s="904"/>
      <c r="C162" s="905"/>
      <c r="D162" s="905"/>
      <c r="E162" s="905"/>
      <c r="F162" s="905"/>
      <c r="G162" s="906"/>
      <c r="H162" s="904"/>
      <c r="I162" s="905"/>
      <c r="J162" s="905"/>
      <c r="K162" s="905"/>
      <c r="L162" s="906"/>
    </row>
    <row r="163" spans="2:12" x14ac:dyDescent="0.25">
      <c r="B163" s="904"/>
      <c r="C163" s="905"/>
      <c r="D163" s="905"/>
      <c r="E163" s="905"/>
      <c r="F163" s="905"/>
      <c r="G163" s="906"/>
      <c r="H163" s="904"/>
      <c r="I163" s="905"/>
      <c r="J163" s="905"/>
      <c r="K163" s="905"/>
      <c r="L163" s="906"/>
    </row>
    <row r="164" spans="2:12" x14ac:dyDescent="0.25">
      <c r="B164" s="904"/>
      <c r="C164" s="905"/>
      <c r="D164" s="905"/>
      <c r="E164" s="905"/>
      <c r="F164" s="905"/>
      <c r="G164" s="906"/>
      <c r="H164" s="904"/>
      <c r="I164" s="905"/>
      <c r="J164" s="905"/>
      <c r="K164" s="905"/>
      <c r="L164" s="906"/>
    </row>
    <row r="165" spans="2:12" x14ac:dyDescent="0.25">
      <c r="B165" s="904"/>
      <c r="C165" s="905"/>
      <c r="D165" s="905"/>
      <c r="E165" s="905"/>
      <c r="F165" s="905"/>
      <c r="G165" s="906"/>
      <c r="H165" s="904"/>
      <c r="I165" s="905"/>
      <c r="J165" s="905"/>
      <c r="K165" s="905"/>
      <c r="L165" s="906"/>
    </row>
    <row r="166" spans="2:12" x14ac:dyDescent="0.25">
      <c r="B166" s="904"/>
      <c r="C166" s="905"/>
      <c r="D166" s="905"/>
      <c r="E166" s="905"/>
      <c r="F166" s="905"/>
      <c r="G166" s="906"/>
      <c r="H166" s="904"/>
      <c r="I166" s="905"/>
      <c r="J166" s="905"/>
      <c r="K166" s="905"/>
      <c r="L166" s="906"/>
    </row>
    <row r="167" spans="2:12" ht="15" customHeight="1" x14ac:dyDescent="0.25">
      <c r="B167" s="1014">
        <v>18</v>
      </c>
      <c r="C167" s="1015"/>
      <c r="D167" s="1015"/>
      <c r="E167" s="1015"/>
      <c r="F167" s="1015"/>
      <c r="G167" s="1016"/>
      <c r="H167" s="1014">
        <v>19</v>
      </c>
      <c r="I167" s="1015"/>
      <c r="J167" s="1015"/>
      <c r="K167" s="1015"/>
      <c r="L167" s="1016"/>
    </row>
    <row r="168" spans="2:12" ht="15.75" thickBot="1" x14ac:dyDescent="0.3">
      <c r="B168" s="1017"/>
      <c r="C168" s="1018"/>
      <c r="D168" s="1018"/>
      <c r="E168" s="1018"/>
      <c r="F168" s="1018"/>
      <c r="G168" s="1019"/>
      <c r="H168" s="1017"/>
      <c r="I168" s="1018"/>
      <c r="J168" s="1018"/>
      <c r="K168" s="1018"/>
      <c r="L168" s="1019"/>
    </row>
    <row r="169" spans="2:12" ht="54" customHeight="1" thickBot="1" x14ac:dyDescent="0.3">
      <c r="B169" s="1030" t="s">
        <v>1082</v>
      </c>
      <c r="C169" s="1006"/>
      <c r="D169" s="1006"/>
      <c r="E169" s="1006"/>
      <c r="F169" s="1006"/>
      <c r="G169" s="1006"/>
      <c r="H169" s="1006"/>
      <c r="I169" s="1006"/>
      <c r="J169" s="1006"/>
      <c r="K169" s="1006"/>
      <c r="L169" s="1007"/>
    </row>
  </sheetData>
  <mergeCells count="53">
    <mergeCell ref="B21:G22"/>
    <mergeCell ref="H21:L22"/>
    <mergeCell ref="B1:L2"/>
    <mergeCell ref="B3:E3"/>
    <mergeCell ref="G3:I3"/>
    <mergeCell ref="J3:L3"/>
    <mergeCell ref="B4:G4"/>
    <mergeCell ref="H4:I4"/>
    <mergeCell ref="K4:L4"/>
    <mergeCell ref="H5:I5"/>
    <mergeCell ref="K5:L5"/>
    <mergeCell ref="B6:L6"/>
    <mergeCell ref="B7:G20"/>
    <mergeCell ref="H7:L20"/>
    <mergeCell ref="B23:G36"/>
    <mergeCell ref="H23:L36"/>
    <mergeCell ref="B37:G38"/>
    <mergeCell ref="H37:L38"/>
    <mergeCell ref="B39:G52"/>
    <mergeCell ref="H39:L52"/>
    <mergeCell ref="B53:G54"/>
    <mergeCell ref="H53:L54"/>
    <mergeCell ref="B55:G68"/>
    <mergeCell ref="H55:L68"/>
    <mergeCell ref="B69:G70"/>
    <mergeCell ref="H69:L70"/>
    <mergeCell ref="B118:G119"/>
    <mergeCell ref="H118:L119"/>
    <mergeCell ref="B71:G84"/>
    <mergeCell ref="H71:L84"/>
    <mergeCell ref="B85:G86"/>
    <mergeCell ref="H85:L86"/>
    <mergeCell ref="B87:G100"/>
    <mergeCell ref="H87:L100"/>
    <mergeCell ref="B101:G102"/>
    <mergeCell ref="H101:L102"/>
    <mergeCell ref="B103:L103"/>
    <mergeCell ref="B104:G117"/>
    <mergeCell ref="H104:L117"/>
    <mergeCell ref="B120:G133"/>
    <mergeCell ref="H120:L133"/>
    <mergeCell ref="B134:G135"/>
    <mergeCell ref="H134:L135"/>
    <mergeCell ref="B136:G149"/>
    <mergeCell ref="H136:L149"/>
    <mergeCell ref="B169:L169"/>
    <mergeCell ref="B150:G151"/>
    <mergeCell ref="H150:L151"/>
    <mergeCell ref="B152:L152"/>
    <mergeCell ref="B153:G166"/>
    <mergeCell ref="H153:L166"/>
    <mergeCell ref="B167:G168"/>
    <mergeCell ref="H167:L168"/>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UF1-3</vt:lpstr>
      <vt:lpstr>Reg fotográfico ambiental UF2,1</vt:lpstr>
      <vt:lpstr>Financiero!Área_de_impresión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2020-04-30T20:59:23Z</dcterms:modified>
</cp:coreProperties>
</file>